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xr:revisionPtr revIDLastSave="0" documentId="8_{95F5CB58-8729-9447-9E2C-4B63A529A8E5}" xr6:coauthVersionLast="47" xr6:coauthVersionMax="47" xr10:uidLastSave="{00000000-0000-0000-0000-000000000000}"/>
  <bookViews>
    <workbookView xWindow="0" yWindow="0" windowWidth="16384" windowHeight="8192" tabRatio="500" activeTab="2" xr2:uid="{00000000-000D-0000-FFFF-FFFF00000000}"/>
  </bookViews>
  <sheets>
    <sheet name="PLANILHA EXECUÇÃO" sheetId="1" r:id="rId1"/>
    <sheet name="MEMORIAL EXECUÇÃO" sheetId="2" r:id="rId2"/>
    <sheet name="CRONOGRAMA EXECUÇÃO" sheetId="3" r:id="rId3"/>
    <sheet name="COMP. PAPEL DE PAREDE" sheetId="4" r:id="rId4"/>
    <sheet name="COMP. CARPETE" sheetId="5" r:id="rId5"/>
    <sheet name="COMP. GUARDA CORPO" sheetId="6" r:id="rId6"/>
    <sheet name="COMP. VIDRO" sheetId="7" r:id="rId7"/>
    <sheet name="COMP. PORTA DE VIDRO" sheetId="8" r:id="rId8"/>
    <sheet name="COMP. PAINEL MDF" sheetId="9" r:id="rId9"/>
    <sheet name="COMP. PAINEL MDF RIPADO" sheetId="10" r:id="rId10"/>
    <sheet name="COMP. PORTAS" sheetId="11" r:id="rId11"/>
    <sheet name="COMP. PERFIL LED" sheetId="12" r:id="rId12"/>
  </sheets>
  <definedNames>
    <definedName name="_xlnm.Print_Area" localSheetId="4">'COMP. CARPETE'!$A$1:$K$62</definedName>
    <definedName name="_xlnm.Print_Area" localSheetId="5">'COMP. GUARDA CORPO'!$A$1:$K$62</definedName>
    <definedName name="_xlnm.Print_Area" localSheetId="8">'COMP. PAINEL MDF'!$A$1:$K$62</definedName>
    <definedName name="_xlnm.Print_Area" localSheetId="9">'COMP. PAINEL MDF RIPADO'!$A$1:$K$62</definedName>
    <definedName name="_xlnm.Print_Area" localSheetId="3">'COMP. PAPEL DE PAREDE'!$A$1:$K$62</definedName>
    <definedName name="_xlnm.Print_Area" localSheetId="11">'COMP. PERFIL LED'!$A$1:$K$58</definedName>
    <definedName name="_xlnm.Print_Area" localSheetId="10">'COMP. PORTAS'!$A$1:$K$66</definedName>
    <definedName name="_xlnm.Print_Area" localSheetId="1">'MEMORIAL EXECUÇÃO'!$A$1:$H$84</definedName>
    <definedName name="_xlnm.Print_Area" localSheetId="0">'PLANILHA EXECUÇÃO'!$A$1:$H$38</definedName>
  </definedNames>
  <calcPr calcId="191028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9" i="12" l="1"/>
  <c r="J30" i="12"/>
  <c r="J31" i="12"/>
  <c r="J32" i="12"/>
  <c r="J11" i="12"/>
  <c r="J15" i="12"/>
  <c r="J19" i="12"/>
  <c r="J20" i="12"/>
  <c r="J22" i="12"/>
  <c r="J24" i="12"/>
  <c r="J25" i="12"/>
  <c r="J36" i="12"/>
  <c r="J40" i="12"/>
  <c r="J42" i="12"/>
  <c r="J51" i="12"/>
  <c r="J52" i="12"/>
  <c r="J53" i="12"/>
  <c r="E24" i="12"/>
  <c r="G7" i="12"/>
  <c r="G6" i="12"/>
  <c r="G5" i="12"/>
  <c r="J29" i="11"/>
  <c r="J30" i="11"/>
  <c r="J31" i="11"/>
  <c r="J32" i="11"/>
  <c r="J33" i="11"/>
  <c r="J34" i="11"/>
  <c r="J35" i="11"/>
  <c r="J36" i="11"/>
  <c r="J37" i="11"/>
  <c r="J38" i="11"/>
  <c r="J39" i="11"/>
  <c r="J40" i="11"/>
  <c r="J11" i="11"/>
  <c r="J15" i="11"/>
  <c r="J19" i="11"/>
  <c r="J20" i="11"/>
  <c r="J22" i="11"/>
  <c r="J24" i="11"/>
  <c r="J25" i="11"/>
  <c r="J44" i="11"/>
  <c r="J48" i="11"/>
  <c r="J50" i="11"/>
  <c r="J59" i="11"/>
  <c r="J60" i="11"/>
  <c r="J61" i="11"/>
  <c r="E24" i="11"/>
  <c r="N14" i="11"/>
  <c r="J30" i="10"/>
  <c r="J31" i="10"/>
  <c r="J32" i="10"/>
  <c r="J33" i="10"/>
  <c r="J34" i="10"/>
  <c r="J35" i="10"/>
  <c r="J36" i="10"/>
  <c r="J11" i="10"/>
  <c r="J15" i="10"/>
  <c r="J19" i="10"/>
  <c r="J20" i="10"/>
  <c r="J23" i="10"/>
  <c r="J25" i="10"/>
  <c r="J26" i="10"/>
  <c r="J40" i="10"/>
  <c r="J44" i="10"/>
  <c r="J46" i="10"/>
  <c r="J55" i="10"/>
  <c r="J56" i="10"/>
  <c r="J57" i="10"/>
  <c r="E25" i="10"/>
  <c r="F6" i="10"/>
  <c r="J30" i="9"/>
  <c r="J31" i="9"/>
  <c r="J32" i="9"/>
  <c r="J33" i="9"/>
  <c r="J34" i="9"/>
  <c r="J35" i="9"/>
  <c r="J36" i="9"/>
  <c r="J11" i="9"/>
  <c r="J15" i="9"/>
  <c r="J19" i="9"/>
  <c r="J20" i="9"/>
  <c r="J23" i="9"/>
  <c r="J25" i="9"/>
  <c r="J26" i="9"/>
  <c r="J40" i="9"/>
  <c r="J44" i="9"/>
  <c r="J46" i="9"/>
  <c r="J55" i="9"/>
  <c r="J56" i="9"/>
  <c r="J57" i="9"/>
  <c r="M36" i="9"/>
  <c r="E25" i="9"/>
  <c r="F6" i="9"/>
  <c r="F18" i="8"/>
  <c r="F16" i="7"/>
  <c r="J30" i="6"/>
  <c r="J31" i="6"/>
  <c r="J32" i="6"/>
  <c r="J33" i="6"/>
  <c r="J34" i="6"/>
  <c r="J35" i="6"/>
  <c r="J36" i="6"/>
  <c r="J11" i="6"/>
  <c r="J15" i="6"/>
  <c r="J19" i="6"/>
  <c r="J20" i="6"/>
  <c r="J23" i="6"/>
  <c r="J25" i="6"/>
  <c r="J26" i="6"/>
  <c r="J40" i="6"/>
  <c r="J44" i="6"/>
  <c r="J46" i="6"/>
  <c r="J55" i="6"/>
  <c r="J56" i="6"/>
  <c r="J57" i="6"/>
  <c r="M36" i="6"/>
  <c r="E25" i="6"/>
  <c r="F6" i="6"/>
  <c r="J30" i="5"/>
  <c r="J31" i="5"/>
  <c r="J32" i="5"/>
  <c r="J33" i="5"/>
  <c r="J34" i="5"/>
  <c r="J35" i="5"/>
  <c r="J36" i="5"/>
  <c r="J11" i="5"/>
  <c r="J15" i="5"/>
  <c r="J19" i="5"/>
  <c r="J20" i="5"/>
  <c r="J23" i="5"/>
  <c r="J25" i="5"/>
  <c r="J26" i="5"/>
  <c r="J40" i="5"/>
  <c r="J44" i="5"/>
  <c r="J46" i="5"/>
  <c r="J55" i="5"/>
  <c r="J56" i="5"/>
  <c r="J57" i="5"/>
  <c r="M36" i="5"/>
  <c r="E25" i="5"/>
  <c r="F6" i="5"/>
  <c r="J30" i="4"/>
  <c r="J31" i="4"/>
  <c r="J32" i="4"/>
  <c r="J33" i="4"/>
  <c r="J34" i="4"/>
  <c r="J35" i="4"/>
  <c r="J36" i="4"/>
  <c r="J11" i="4"/>
  <c r="J15" i="4"/>
  <c r="J19" i="4"/>
  <c r="J20" i="4"/>
  <c r="J23" i="4"/>
  <c r="J25" i="4"/>
  <c r="J26" i="4"/>
  <c r="J40" i="4"/>
  <c r="J44" i="4"/>
  <c r="J46" i="4"/>
  <c r="J55" i="4"/>
  <c r="J56" i="4"/>
  <c r="J57" i="4"/>
  <c r="M36" i="4"/>
  <c r="E25" i="4"/>
  <c r="F6" i="4"/>
  <c r="G18" i="1"/>
  <c r="H64" i="2"/>
  <c r="H65" i="2"/>
  <c r="H66" i="2"/>
  <c r="H67" i="2"/>
  <c r="F18" i="1"/>
  <c r="H18" i="1"/>
  <c r="G19" i="1"/>
  <c r="H19" i="1"/>
  <c r="H70" i="2"/>
  <c r="H71" i="2"/>
  <c r="F20" i="1"/>
  <c r="G20" i="1"/>
  <c r="H20" i="1"/>
  <c r="H17" i="1"/>
  <c r="I12" i="3"/>
  <c r="K12" i="3"/>
  <c r="G28" i="1"/>
  <c r="E13" i="2"/>
  <c r="H13" i="2"/>
  <c r="E14" i="2"/>
  <c r="H14" i="2"/>
  <c r="H15" i="2"/>
  <c r="F28" i="1"/>
  <c r="H28" i="1"/>
  <c r="G29" i="1"/>
  <c r="F18" i="2"/>
  <c r="H18" i="2"/>
  <c r="H19" i="2"/>
  <c r="H20" i="2"/>
  <c r="H21" i="2"/>
  <c r="H24" i="2"/>
  <c r="H25" i="2"/>
  <c r="H26" i="2"/>
  <c r="H27" i="2"/>
  <c r="F29" i="1"/>
  <c r="H29" i="1"/>
  <c r="G30" i="1"/>
  <c r="H30" i="1"/>
  <c r="G31" i="1"/>
  <c r="H40" i="2"/>
  <c r="F31" i="1"/>
  <c r="H31" i="1"/>
  <c r="G32" i="1"/>
  <c r="H74" i="2"/>
  <c r="H75" i="2"/>
  <c r="H76" i="2"/>
  <c r="F32" i="1"/>
  <c r="H32" i="1"/>
  <c r="G33" i="1"/>
  <c r="H79" i="2"/>
  <c r="H80" i="2"/>
  <c r="H81" i="2"/>
  <c r="F33" i="1"/>
  <c r="H33" i="1"/>
  <c r="H27" i="1"/>
  <c r="I15" i="3"/>
  <c r="K15" i="3"/>
  <c r="K18" i="3"/>
  <c r="G12" i="1"/>
  <c r="H12" i="1"/>
  <c r="G13" i="1"/>
  <c r="H43" i="2"/>
  <c r="H44" i="2"/>
  <c r="F13" i="1"/>
  <c r="H13" i="1"/>
  <c r="H11" i="1"/>
  <c r="I10" i="3"/>
  <c r="J10" i="3"/>
  <c r="G15" i="1"/>
  <c r="H15" i="1"/>
  <c r="H14" i="1"/>
  <c r="I11" i="3"/>
  <c r="J11" i="3"/>
  <c r="J12" i="3"/>
  <c r="G22" i="1"/>
  <c r="H47" i="2"/>
  <c r="F22" i="1"/>
  <c r="H22" i="1"/>
  <c r="H21" i="1"/>
  <c r="I13" i="3"/>
  <c r="J13" i="3"/>
  <c r="G25" i="1"/>
  <c r="H52" i="2"/>
  <c r="H53" i="2"/>
  <c r="F25" i="1"/>
  <c r="H25" i="1"/>
  <c r="G26" i="1"/>
  <c r="H56" i="2"/>
  <c r="H57" i="2"/>
  <c r="F26" i="1"/>
  <c r="H26" i="1"/>
  <c r="H23" i="1"/>
  <c r="I14" i="3"/>
  <c r="J14" i="3"/>
  <c r="J15" i="3"/>
  <c r="J18" i="3"/>
  <c r="J20" i="3"/>
  <c r="K20" i="3"/>
  <c r="H35" i="1"/>
  <c r="I16" i="3"/>
  <c r="K17" i="3"/>
  <c r="J19" i="3"/>
  <c r="K19" i="3"/>
  <c r="J17" i="3"/>
  <c r="H10" i="3"/>
  <c r="H11" i="3"/>
  <c r="H12" i="3"/>
  <c r="H13" i="3"/>
  <c r="H14" i="3"/>
  <c r="H15" i="3"/>
  <c r="H16" i="3"/>
  <c r="H60" i="2"/>
  <c r="H61" i="2"/>
  <c r="H48" i="2"/>
  <c r="H33" i="2"/>
  <c r="H34" i="2"/>
  <c r="H35" i="2"/>
  <c r="H24" i="1"/>
  <c r="H16" i="1"/>
</calcChain>
</file>

<file path=xl/sharedStrings.xml><?xml version="1.0" encoding="utf-8"?>
<sst xmlns="http://schemas.openxmlformats.org/spreadsheetml/2006/main" count="902" uniqueCount="262">
  <si>
    <t>PLANILHA DE CUSTOS REFERENCIAIS</t>
  </si>
  <si>
    <t>EXECUÇÃO DO PROJETO ARQUITETÔNICO DE INTERIORES NA SEDE DA CÂMARA MUNICIPAL DE GUARAPARI</t>
  </si>
  <si>
    <t>DATA BASE:MERCADO FEVEREIRO/2023 DER JAN/2023</t>
  </si>
  <si>
    <t>CÂMARA MUNICIPAL DE GUARAPARI</t>
  </si>
  <si>
    <t>BDI - 30,9% / LS - 157,77%</t>
  </si>
  <si>
    <t>REF.</t>
  </si>
  <si>
    <t>ESPECIFICAÇÃO</t>
  </si>
  <si>
    <t>UND.</t>
  </si>
  <si>
    <t>QUANT.</t>
  </si>
  <si>
    <t>UNIT.</t>
  </si>
  <si>
    <t>TOTAL</t>
  </si>
  <si>
    <t>1</t>
  </si>
  <si>
    <t>'0102</t>
  </si>
  <si>
    <t>DEMOLIÇÕES E RETIRADAS</t>
  </si>
  <si>
    <t>1.1</t>
  </si>
  <si>
    <t>'010240</t>
  </si>
  <si>
    <t>DER</t>
  </si>
  <si>
    <t>Retirada de pontos elétricos (luminárias, interruptores e tomadas)</t>
  </si>
  <si>
    <t>und</t>
  </si>
  <si>
    <t>1.2</t>
  </si>
  <si>
    <t>C1677</t>
  </si>
  <si>
    <t>SEINFRA</t>
  </si>
  <si>
    <t xml:space="preserve">LUMINÁRIA TIPO SPOT DIRECIONAL C/ BRAÇO E LÂMPADA INCANDESCENTE </t>
  </si>
  <si>
    <t>2</t>
  </si>
  <si>
    <t>'0717</t>
  </si>
  <si>
    <t>ESQUADRIAS METÁLICAS (M2)</t>
  </si>
  <si>
    <t>2.1</t>
  </si>
  <si>
    <t>C1388</t>
  </si>
  <si>
    <t>FIXO DE VIDRO TEMPERADO 2 FOLHAS (1.80X2.10)m  E=10mm - CJ</t>
  </si>
  <si>
    <t>m2</t>
  </si>
  <si>
    <t>'08</t>
  </si>
  <si>
    <t>VIDROS E ESPELHOS</t>
  </si>
  <si>
    <t>3</t>
  </si>
  <si>
    <t>'0801</t>
  </si>
  <si>
    <t>VIDROS PARA ESQUADRIAS</t>
  </si>
  <si>
    <t>3.1</t>
  </si>
  <si>
    <t>C4950</t>
  </si>
  <si>
    <t>VIDRO TEMPERADO INCOLOR C/MASSA E=8MM, COLOCADO - M2</t>
  </si>
  <si>
    <t>3.2</t>
  </si>
  <si>
    <t>C1957</t>
  </si>
  <si>
    <t>PORTA C/BANDEIRA DE VIDRO TEMPERADO E=10mm C/MOLA (0.90X3.50)m</t>
  </si>
  <si>
    <t>3.3</t>
  </si>
  <si>
    <t>MERCADO</t>
  </si>
  <si>
    <t xml:space="preserve">GUARDA CORPO DE VIDRO COM ESQUADRIA EM INOX PRETO </t>
  </si>
  <si>
    <t>4</t>
  </si>
  <si>
    <t>'1102</t>
  </si>
  <si>
    <t>REBAIXAMENTOS</t>
  </si>
  <si>
    <t>4.1</t>
  </si>
  <si>
    <t>'110201</t>
  </si>
  <si>
    <t>Forro de gesso acabamento tipo liso</t>
  </si>
  <si>
    <t>'19</t>
  </si>
  <si>
    <t>PINTURA</t>
  </si>
  <si>
    <t>5</t>
  </si>
  <si>
    <t>'1901</t>
  </si>
  <si>
    <t>SOBRE PAREDES E FORROS</t>
  </si>
  <si>
    <t>5.1</t>
  </si>
  <si>
    <t>'190101</t>
  </si>
  <si>
    <t>Emassamento de paredes e forros, com duas demãos de massa à base de PVA, marcas de referência Suvinil, Coral ou Metalatex</t>
  </si>
  <si>
    <t>5.2</t>
  </si>
  <si>
    <t>'190104</t>
  </si>
  <si>
    <t>Pintura com tinta látex PVA, marcas de referência Suvinil, Coral ou Metalatex, inclusive selador em paredes e forros, a três demãos</t>
  </si>
  <si>
    <t>6</t>
  </si>
  <si>
    <t>ACABAMENTO</t>
  </si>
  <si>
    <t>6.1</t>
  </si>
  <si>
    <t xml:space="preserve">PAINEL EM MDF FREIJÓ </t>
  </si>
  <si>
    <t>6.2</t>
  </si>
  <si>
    <t>PAINEL RIPADO EM MDF FREIJÓ</t>
  </si>
  <si>
    <t>6.3</t>
  </si>
  <si>
    <t>PORTA DE MADEIRA DE LEI REVESTIDA COM PAINEL RIPADO</t>
  </si>
  <si>
    <t>6.4</t>
  </si>
  <si>
    <t>PERFIL ALUMÍNIO DE LED DE EMBUTIR LARGURA 2CM</t>
  </si>
  <si>
    <t>m</t>
  </si>
  <si>
    <t>6.5</t>
  </si>
  <si>
    <t>FORNECIMENTO E INSTALAÇÃO DE PAPEL DE PAREDE PERSONALIZADO</t>
  </si>
  <si>
    <t>6.6</t>
  </si>
  <si>
    <t>FORNECIMENTO E INSTALAÇÃO DE CARPETE</t>
  </si>
  <si>
    <t>VALOR GERAL DA OBRA TOTAL</t>
  </si>
  <si>
    <t>Eng. Cristiano Costa</t>
  </si>
  <si>
    <t>CREA-ES nº 15650/D</t>
  </si>
  <si>
    <t>DATA BASE:MERCADO FEV/2023; DER JAN/2023</t>
  </si>
  <si>
    <t xml:space="preserve">Item </t>
  </si>
  <si>
    <t xml:space="preserve">Especificação </t>
  </si>
  <si>
    <t>Quantidade</t>
  </si>
  <si>
    <t>Área (m²)</t>
  </si>
  <si>
    <t>ENVELOPAMENTO DE PAREDES COM REVESTIMENTO EM MDF FREIJÓ</t>
  </si>
  <si>
    <t>Comprimento (m)</t>
  </si>
  <si>
    <t>Altura (m)</t>
  </si>
  <si>
    <t>Largura(m)</t>
  </si>
  <si>
    <t>PLENÁRIO</t>
  </si>
  <si>
    <t>DESCONTO VÃO DE PASSAGEM</t>
  </si>
  <si>
    <t>4.2</t>
  </si>
  <si>
    <t>ENVELOPAMENTO DE PAREDES COM REVESTIMENTO RIPADO EM MDF FREIJÓ</t>
  </si>
  <si>
    <t>ENVELOPAMENTO DE PAREDES COM REVESTIMENTO RIPADO EM MADEIRA DE LEI</t>
  </si>
  <si>
    <t>CORREDOR DA ENTRADA</t>
  </si>
  <si>
    <t>4.3</t>
  </si>
  <si>
    <t>PORTAS EM MADEIRA DE LEI REVESTIDAS COM MADEIRA RIPADA</t>
  </si>
  <si>
    <t>Unidade (uni)</t>
  </si>
  <si>
    <t>ENTRADA PRINCIPAL</t>
  </si>
  <si>
    <t>ENTRADA RECEPÇÃO</t>
  </si>
  <si>
    <t>ENTRADA CORREDOR TERREO</t>
  </si>
  <si>
    <t>4.4</t>
  </si>
  <si>
    <t>PERFIL ALUMÍNIO DE LED DE EMBUTIR LARGURA 2CM MARCENARIA</t>
  </si>
  <si>
    <t>Compri (m)</t>
  </si>
  <si>
    <t>RETIRADA DE LUMINÁRIAS NO PLENARIO</t>
  </si>
  <si>
    <t>TETO PLENÁRIO</t>
  </si>
  <si>
    <t>Janela de correr para vidro em alumínio anodizado cor natural, linha 25, completa, incl. puxador com tranca, alizar, caixilho e contramarco, exclusive vidro</t>
  </si>
  <si>
    <t>Vidro plano transparente liso, com 4 mm de espessura</t>
  </si>
  <si>
    <t>PLENÁRIO PAREDE LATERAL</t>
  </si>
  <si>
    <t>PLENÁRIO PAREDE FUNDOS</t>
  </si>
  <si>
    <t>PLENÁRIO BEGE AREA DAS CADEIRAS</t>
  </si>
  <si>
    <t>PLENÁRIO PRETO ÁREA DAS MESAS</t>
  </si>
  <si>
    <t>CRONOGRAMA FÍSICO-FINANCEIRO</t>
  </si>
  <si>
    <t>DATA BASE: 
JAN/2023</t>
  </si>
  <si>
    <t>ITEM</t>
  </si>
  <si>
    <t>SERVIÇOS</t>
  </si>
  <si>
    <t>%</t>
  </si>
  <si>
    <t>ESQUADRIAS METÁLICAS</t>
  </si>
  <si>
    <t>TOTAIS</t>
  </si>
  <si>
    <t>% MENSAL</t>
  </si>
  <si>
    <t>TOTAL MENSAL</t>
  </si>
  <si>
    <t>% ACUMULADO</t>
  </si>
  <si>
    <t>TOTAL ACUMULADO</t>
  </si>
  <si>
    <t xml:space="preserve">          CREA-ES nº 15650/D</t>
  </si>
  <si>
    <t>Item:</t>
  </si>
  <si>
    <r>
      <rPr>
        <sz val="9"/>
        <rFont val="Arial"/>
        <family val="2"/>
        <charset val="1"/>
      </rPr>
      <t xml:space="preserve">Serviço: </t>
    </r>
    <r>
      <rPr>
        <b/>
        <sz val="9"/>
        <rFont val="Arial"/>
        <family val="2"/>
        <charset val="1"/>
      </rPr>
      <t>FORNECIMENTO E INSTALAÇÃO DE PAPEL DE PAREDE PERSONALIZADO</t>
    </r>
  </si>
  <si>
    <t>Data-base:</t>
  </si>
  <si>
    <t>Unidade:</t>
  </si>
  <si>
    <t>COTAÇÕES</t>
  </si>
  <si>
    <t>PAINEL</t>
  </si>
  <si>
    <t>FITA</t>
  </si>
  <si>
    <t>BM MADEIRAS</t>
  </si>
  <si>
    <t>(27)3361-2961</t>
  </si>
  <si>
    <t>LEROY MERLIM</t>
  </si>
  <si>
    <t>4020-5376</t>
  </si>
  <si>
    <t>MADEIRAS ALBA</t>
  </si>
  <si>
    <t>(27)3038-6488</t>
  </si>
  <si>
    <t>Equipamento</t>
  </si>
  <si>
    <t>Código</t>
  </si>
  <si>
    <t>Quant</t>
  </si>
  <si>
    <t>Uilização</t>
  </si>
  <si>
    <t>Custo operacional</t>
  </si>
  <si>
    <t>R$ Custo Horário</t>
  </si>
  <si>
    <t>Oper.</t>
  </si>
  <si>
    <t>Improd.</t>
  </si>
  <si>
    <t>Custo Horário de Equipamentos - Total (A)</t>
  </si>
  <si>
    <t>Mão-de-Obra</t>
  </si>
  <si>
    <t>Unidade</t>
  </si>
  <si>
    <t>Quant.</t>
  </si>
  <si>
    <t>R$ Salário Hora</t>
  </si>
  <si>
    <t>AJUDANTE</t>
  </si>
  <si>
    <t>I0037</t>
  </si>
  <si>
    <t>H</t>
  </si>
  <si>
    <t>INSTALADOR</t>
  </si>
  <si>
    <t>I1530</t>
  </si>
  <si>
    <t>Custo Horário de Mão-de-Obra - Total (B)</t>
  </si>
  <si>
    <t>Produção  Equipe (C) :</t>
  </si>
  <si>
    <t>Adc. M.O. - Ferramentas:</t>
  </si>
  <si>
    <t>Custo Unitário da Execução (A+B)/(C)=(D)</t>
  </si>
  <si>
    <t>Material (p/unidade)</t>
  </si>
  <si>
    <t>Unid</t>
  </si>
  <si>
    <t>Custo</t>
  </si>
  <si>
    <t>Consumo</t>
  </si>
  <si>
    <t>R$ Custo Unitário</t>
  </si>
  <si>
    <t>(R$)</t>
  </si>
  <si>
    <t>PAPEL DE PAREDE</t>
  </si>
  <si>
    <t>M²</t>
  </si>
  <si>
    <t>Custo Total do Material - Total (E)</t>
  </si>
  <si>
    <t>Serviços</t>
  </si>
  <si>
    <t>Custo Total do Serviço - Total (F)</t>
  </si>
  <si>
    <t>Custo Unitário Sem Transporte (D+E+F) = (G)</t>
  </si>
  <si>
    <t>Transporte</t>
  </si>
  <si>
    <t>DMT</t>
  </si>
  <si>
    <t>(XP)</t>
  </si>
  <si>
    <t>(XR)</t>
  </si>
  <si>
    <t>(XS)</t>
  </si>
  <si>
    <t>(ton)</t>
  </si>
  <si>
    <t>Custo Total do Transporte - Total (F)</t>
  </si>
  <si>
    <t>R$ Custo Unitário Direto (F) + (G) = (H)</t>
  </si>
  <si>
    <t>R$ Bonificação (H) x (BDI) = (I)</t>
  </si>
  <si>
    <t>R$ Preço Unitário (H) + (I) = (J)</t>
  </si>
  <si>
    <t xml:space="preserve">Observações: </t>
  </si>
  <si>
    <t>Composição baseada na tabela referencial de preços de julho de 2021 ORSE.</t>
  </si>
  <si>
    <t>Serviço: FORNECIMENTO E INSTALAÇÃO DE CARPETE</t>
  </si>
  <si>
    <t>CARPETE</t>
  </si>
  <si>
    <r>
      <rPr>
        <sz val="9"/>
        <rFont val="Arial"/>
        <family val="2"/>
        <charset val="1"/>
      </rPr>
      <t xml:space="preserve">Serviço: </t>
    </r>
    <r>
      <rPr>
        <b/>
        <sz val="9"/>
        <rFont val="Arial"/>
        <family val="2"/>
        <charset val="1"/>
      </rPr>
      <t xml:space="preserve">GUARDA CORPO DE VIDRO COM ESQUADRIA EM INOX PRETO </t>
    </r>
  </si>
  <si>
    <t>MONTADOR</t>
  </si>
  <si>
    <t>VIDRO TEMPERADO  8MM INCOLOR SEM COLOCAÇÃO</t>
  </si>
  <si>
    <t>COLUNA TORRE EM INOX 304 PRETO COM 1,00M</t>
  </si>
  <si>
    <t>UNI</t>
  </si>
  <si>
    <t>TUBO INOX 304 QUADRADO 10X10 PRETO</t>
  </si>
  <si>
    <t>M</t>
  </si>
  <si>
    <t>Relatório de Composições</t>
  </si>
  <si>
    <t>Tabela 027.1 - ENC. SOCIAIS 83,85%</t>
  </si>
  <si>
    <t>C4950 - VIDRO TEMPERADO INCOLOR C/MASSA E=8MM, COLOCADO - M2</t>
  </si>
  <si>
    <t>MAO DE OBRA</t>
  </si>
  <si>
    <t>Coeficiente</t>
  </si>
  <si>
    <t>Preço</t>
  </si>
  <si>
    <t>Total</t>
  </si>
  <si>
    <t>Total:</t>
  </si>
  <si>
    <t>MATERIAIS</t>
  </si>
  <si>
    <t>I1516</t>
  </si>
  <si>
    <t>MASSA PARA VIDRO</t>
  </si>
  <si>
    <t>KG</t>
  </si>
  <si>
    <t>I9448</t>
  </si>
  <si>
    <t>M2</t>
  </si>
  <si>
    <t>Total Simples:</t>
  </si>
  <si>
    <t>Encargos Sociais:</t>
  </si>
  <si>
    <t>INCLUSO</t>
  </si>
  <si>
    <t>Valor BDI:</t>
  </si>
  <si>
    <t>Valor Geral:</t>
  </si>
  <si>
    <t>C1957 - PORTA C/BANDEIRA DE VIDRO TEMPERADO E=10mm C/MOLA (0.90X3.50)m - CJ</t>
  </si>
  <si>
    <t>I1034</t>
  </si>
  <si>
    <t>DOBRADIÇA INFERIOR (1103)</t>
  </si>
  <si>
    <t>UN</t>
  </si>
  <si>
    <t>I1036</t>
  </si>
  <si>
    <t>DOBRADIÇA SUPERIOR (1101)</t>
  </si>
  <si>
    <t>I1152</t>
  </si>
  <si>
    <t>FECHADURA CENTRAL COM 2 CILINDROS (1521)</t>
  </si>
  <si>
    <t>I1525</t>
  </si>
  <si>
    <t>MOLA HIDRAULICA P/PORTA DE VIDRO (1012)</t>
  </si>
  <si>
    <t>I1743</t>
  </si>
  <si>
    <t>PUXADOR CONCHA (1606)</t>
  </si>
  <si>
    <t>I1896</t>
  </si>
  <si>
    <t>SUPORTE DE CANTO (1302)</t>
  </si>
  <si>
    <t>I1905</t>
  </si>
  <si>
    <t>SUPORTE PARA BANDEIRA COM PONTO GIRO (1203)</t>
  </si>
  <si>
    <t>I2258</t>
  </si>
  <si>
    <t>VIDRO TEMPERADO 10MM INCOLOR SEM COLOCAÇÃO</t>
  </si>
  <si>
    <r>
      <rPr>
        <sz val="9"/>
        <rFont val="Arial"/>
        <family val="2"/>
        <charset val="1"/>
      </rPr>
      <t xml:space="preserve">Serviço: </t>
    </r>
    <r>
      <rPr>
        <b/>
        <sz val="9"/>
        <rFont val="Arial"/>
        <family val="2"/>
        <charset val="1"/>
      </rPr>
      <t xml:space="preserve">PAINEL EM MDF FREIJÓ </t>
    </r>
  </si>
  <si>
    <t>AJUDANTE (AJUDANTE PRATICO - SINDUSCON) (LABOR)</t>
  </si>
  <si>
    <t>'010101</t>
  </si>
  <si>
    <t>MARCENEIRO</t>
  </si>
  <si>
    <t>MDF FREIJÓ 15MM CHAPA 2775X1850MM</t>
  </si>
  <si>
    <t>FITA DE BORDO FREIJÓ TX 22X0,45MM</t>
  </si>
  <si>
    <t>COLA TECK BOND</t>
  </si>
  <si>
    <t>BUCHA</t>
  </si>
  <si>
    <t>PARAFUSOS</t>
  </si>
  <si>
    <t xml:space="preserve">CORTE DE PEÇAS EM MDF </t>
  </si>
  <si>
    <r>
      <rPr>
        <sz val="9"/>
        <rFont val="Arial"/>
        <family val="2"/>
        <charset val="1"/>
      </rPr>
      <t xml:space="preserve">Serviço: </t>
    </r>
    <r>
      <rPr>
        <b/>
        <sz val="9"/>
        <rFont val="Arial"/>
        <family val="2"/>
        <charset val="1"/>
      </rPr>
      <t xml:space="preserve">PAINEL EM MDF RIPADO FREIJÓ </t>
    </r>
  </si>
  <si>
    <t>CARPINTEIRO (OFICIAL - SINDUSCON) (LABOR)</t>
  </si>
  <si>
    <t>'010111</t>
  </si>
  <si>
    <r>
      <rPr>
        <sz val="9"/>
        <rFont val="Arial"/>
        <family val="2"/>
        <charset val="1"/>
      </rPr>
      <t xml:space="preserve">Serviço: </t>
    </r>
    <r>
      <rPr>
        <b/>
        <sz val="9"/>
        <rFont val="Arial"/>
        <family val="2"/>
        <charset val="1"/>
      </rPr>
      <t>PORTA DE MADEIRA DE LEI REVESTIDA COM PAINEL RIPADO</t>
    </r>
  </si>
  <si>
    <t>JATOBA MADEIRAS</t>
  </si>
  <si>
    <t>(27)3362-9856</t>
  </si>
  <si>
    <t>MARION MADEIRAS</t>
  </si>
  <si>
    <t>(27)3362-0096</t>
  </si>
  <si>
    <t>PORTA MADEIRA DE LEI TIPO PARAJU</t>
  </si>
  <si>
    <t>RIPAS EM MADEIRA DE LEI TIPO PARAJU</t>
  </si>
  <si>
    <t>COLA PARA MADEIRA</t>
  </si>
  <si>
    <r>
      <rPr>
        <sz val="9"/>
        <rFont val="Arial"/>
        <family val="2"/>
        <charset val="1"/>
      </rPr>
      <t xml:space="preserve">Serviço: </t>
    </r>
    <r>
      <rPr>
        <b/>
        <sz val="9"/>
        <rFont val="Arial"/>
        <family val="2"/>
        <charset val="1"/>
      </rPr>
      <t>PERFIL ALUMÍNIO DE LED DE EMBUTIR LARGURA 2CM</t>
    </r>
  </si>
  <si>
    <t>PERFIL</t>
  </si>
  <si>
    <t>FITA DE LED</t>
  </si>
  <si>
    <t>DG MATERIAL ELÉTRICO</t>
  </si>
  <si>
    <t>(27)3361-2911</t>
  </si>
  <si>
    <t>CENTRO ELÉTRICO</t>
  </si>
  <si>
    <t>(27)3262-8526</t>
  </si>
  <si>
    <t>AVANT ILUMINAÇÃO</t>
  </si>
  <si>
    <t>(27)3357-2500</t>
  </si>
  <si>
    <t>ELETRICISTA (OFICIAL - SINDUSCON) (LABOR)</t>
  </si>
  <si>
    <t>'010115</t>
  </si>
  <si>
    <t>PERFIL ALUMÍNIO DE LED DE EMBUTIR 2,00X0,02M</t>
  </si>
  <si>
    <t>FITA DE LED QUENTE ROLO 5 METROS INCLUSIVE FONTE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</si>
</sst>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164" formatCode="&quot; R$ &quot;* #,##0.00\ ;&quot;-R$ &quot;* #,##0.00\ ;&quot; R$ &quot;* \-#\ ;@\ "/>
    <numFmt numFmtId="165" formatCode="_(* #,##0.00_);_(* \(#,##0.00\);_(* \-??_);_(@_)"/>
    <numFmt numFmtId="166" formatCode="_-* #,##0.00_-;\-* #,##0.00_-;_-* \-??_-;_-@_-"/>
    <numFmt numFmtId="167" formatCode="_ * #,##0.00_ ;_ * \-#,##0.00_ ;_ * \-??_ ;_ @_ "/>
    <numFmt numFmtId="168" formatCode="&quot;R$ &quot;#,##0.00"/>
    <numFmt numFmtId="169" formatCode="#,##0.00;[Red]#,##0.00"/>
    <numFmt numFmtId="170" formatCode="_(* #,##0.000_);_(* \(#,##0.000\);_(* \-??_);_(@_)"/>
    <numFmt numFmtId="171" formatCode="_-&quot;R$ &quot;* #,##0.00_-;&quot;-R$ &quot;* #,##0.00_-;_-&quot;R$ &quot;* \-??_-;_-@_-"/>
    <numFmt numFmtId="172" formatCode="#,##0.0000"/>
    <numFmt numFmtId="173" formatCode="0.0%"/>
    <numFmt numFmtId="174" formatCode="&quot;R$&quot;#,##0.00_);[Red]&quot;(R$&quot;#,##0.00\)"/>
    <numFmt numFmtId="175" formatCode="_(* #,##0.0000_);_(* \(#,##0.0000\);_(* \-??_);_(@_)"/>
    <numFmt numFmtId="176" formatCode="#,##0.000"/>
  </numFmts>
  <fonts count="25" x14ac:knownFonts="1">
    <font>
      <sz val="10"/>
      <name val="Arial"/>
      <charset val="1"/>
    </font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sz val="10"/>
      <color rgb="FF000000"/>
      <name val="Arial"/>
      <family val="2"/>
      <charset val="1"/>
    </font>
    <font>
      <b/>
      <sz val="10"/>
      <name val="Arial"/>
      <family val="2"/>
      <charset val="1"/>
    </font>
    <font>
      <b/>
      <sz val="15"/>
      <name val="Calibri"/>
      <family val="2"/>
      <charset val="1"/>
    </font>
    <font>
      <b/>
      <sz val="12"/>
      <color rgb="FF000000"/>
      <name val="Calibri"/>
      <family val="2"/>
      <charset val="1"/>
    </font>
    <font>
      <b/>
      <sz val="11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12"/>
      <name val="Calibri"/>
      <family val="2"/>
      <charset val="1"/>
    </font>
    <font>
      <sz val="12"/>
      <color rgb="FFFF0000"/>
      <name val="Calibri"/>
      <family val="2"/>
      <charset val="1"/>
    </font>
    <font>
      <sz val="12"/>
      <color rgb="FF000000"/>
      <name val="Calibri"/>
      <family val="2"/>
    </font>
    <font>
      <sz val="9"/>
      <name val="Arial"/>
      <family val="2"/>
      <charset val="1"/>
    </font>
    <font>
      <b/>
      <sz val="9"/>
      <name val="Arial"/>
      <family val="2"/>
      <charset val="1"/>
    </font>
    <font>
      <b/>
      <sz val="9"/>
      <color rgb="FF000000"/>
      <name val="Arial"/>
      <family val="2"/>
      <charset val="1"/>
    </font>
    <font>
      <sz val="8"/>
      <color rgb="FF000000"/>
      <name val="Arial"/>
      <family val="2"/>
      <charset val="1"/>
    </font>
    <font>
      <b/>
      <sz val="9"/>
      <color rgb="FF000080"/>
      <name val="Arial"/>
      <family val="2"/>
      <charset val="1"/>
    </font>
    <font>
      <sz val="10"/>
      <color rgb="FF000000"/>
      <name val="Arial"/>
      <charset val="2"/>
    </font>
    <font>
      <b/>
      <sz val="20"/>
      <color rgb="FF000000"/>
      <name val="Arial"/>
      <charset val="2"/>
    </font>
    <font>
      <sz val="14"/>
      <color rgb="FF000000"/>
      <name val="Arial"/>
      <family val="2"/>
      <charset val="1"/>
    </font>
    <font>
      <b/>
      <sz val="8"/>
      <color rgb="FF000000"/>
      <name val="Arial"/>
      <family val="2"/>
      <charset val="1"/>
    </font>
    <font>
      <b/>
      <i/>
      <sz val="8"/>
      <color rgb="FF000000"/>
      <name val="Arial"/>
      <family val="2"/>
      <charset val="1"/>
    </font>
    <font>
      <sz val="1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999999"/>
        <bgColor rgb="FF808080"/>
      </patternFill>
    </fill>
    <fill>
      <patternFill patternType="solid">
        <fgColor rgb="FFFFFFFF"/>
        <bgColor rgb="FFFFFFCC"/>
      </patternFill>
    </fill>
    <fill>
      <patternFill patternType="solid">
        <fgColor rgb="FFCCFFFF"/>
        <bgColor rgb="FFCCFFFF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1">
    <xf numFmtId="0" fontId="0" fillId="0" borderId="0"/>
    <xf numFmtId="174" fontId="24" fillId="0" borderId="0" applyProtection="0"/>
    <xf numFmtId="171" fontId="24" fillId="0" borderId="0" applyBorder="0" applyProtection="0"/>
    <xf numFmtId="13" fontId="24" fillId="0" borderId="0" applyProtection="0"/>
    <xf numFmtId="164" fontId="1" fillId="0" borderId="0" applyBorder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24" fillId="0" borderId="0" applyBorder="0" applyProtection="0"/>
    <xf numFmtId="9" fontId="1" fillId="0" borderId="0" applyBorder="0" applyProtection="0"/>
    <xf numFmtId="9" fontId="24" fillId="0" borderId="0" applyBorder="0" applyProtection="0"/>
    <xf numFmtId="165" fontId="24" fillId="0" borderId="0" applyBorder="0" applyProtection="0"/>
    <xf numFmtId="166" fontId="2" fillId="0" borderId="0" applyBorder="0" applyProtection="0"/>
    <xf numFmtId="166" fontId="2" fillId="0" borderId="0" applyBorder="0" applyProtection="0"/>
    <xf numFmtId="166" fontId="2" fillId="0" borderId="0" applyBorder="0" applyProtection="0"/>
    <xf numFmtId="167" fontId="1" fillId="0" borderId="0" applyBorder="0" applyProtection="0"/>
    <xf numFmtId="166" fontId="2" fillId="0" borderId="0" applyBorder="0" applyProtection="0"/>
  </cellStyleXfs>
  <cellXfs count="286">
    <xf numFmtId="0" fontId="0" fillId="0" borderId="0" xfId="0"/>
    <xf numFmtId="49" fontId="11" fillId="2" borderId="0" xfId="0" applyNumberFormat="1" applyFont="1" applyFill="1" applyBorder="1" applyAlignment="1">
      <alignment horizontal="center" vertical="center" wrapText="1"/>
    </xf>
    <xf numFmtId="49" fontId="11" fillId="2" borderId="14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/>
    </xf>
    <xf numFmtId="0" fontId="4" fillId="0" borderId="1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49" fontId="0" fillId="0" borderId="0" xfId="0" applyNumberFormat="1"/>
    <xf numFmtId="2" fontId="0" fillId="0" borderId="0" xfId="0" applyNumberFormat="1"/>
    <xf numFmtId="168" fontId="0" fillId="0" borderId="0" xfId="0" applyNumberFormat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" fontId="6" fillId="2" borderId="3" xfId="0" applyNumberFormat="1" applyFont="1" applyFill="1" applyBorder="1" applyAlignment="1">
      <alignment horizontal="center" vertical="center"/>
    </xf>
    <xf numFmtId="168" fontId="6" fillId="2" borderId="3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center" vertical="center"/>
    </xf>
    <xf numFmtId="2" fontId="9" fillId="0" borderId="2" xfId="0" applyNumberFormat="1" applyFont="1" applyBorder="1" applyAlignment="1">
      <alignment horizontal="center" vertical="center"/>
    </xf>
    <xf numFmtId="169" fontId="6" fillId="0" borderId="2" xfId="0" applyNumberFormat="1" applyFont="1" applyBorder="1" applyAlignment="1">
      <alignment horizontal="center" vertical="center"/>
    </xf>
    <xf numFmtId="169" fontId="0" fillId="0" borderId="0" xfId="0" applyNumberFormat="1"/>
    <xf numFmtId="49" fontId="10" fillId="0" borderId="2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left" vertical="center" wrapText="1"/>
    </xf>
    <xf numFmtId="169" fontId="9" fillId="3" borderId="2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2" fontId="9" fillId="0" borderId="0" xfId="0" applyNumberFormat="1" applyFont="1" applyBorder="1" applyAlignment="1">
      <alignment horizontal="center" vertical="center"/>
    </xf>
    <xf numFmtId="169" fontId="6" fillId="3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top" wrapText="1"/>
    </xf>
    <xf numFmtId="0" fontId="0" fillId="0" borderId="2" xfId="0" applyBorder="1" applyAlignment="1">
      <alignment horizontal="right" vertical="top" wrapText="1"/>
    </xf>
    <xf numFmtId="49" fontId="10" fillId="0" borderId="0" xfId="0" applyNumberFormat="1" applyFont="1" applyBorder="1" applyAlignment="1">
      <alignment horizontal="center" vertical="center" wrapText="1"/>
    </xf>
    <xf numFmtId="49" fontId="10" fillId="0" borderId="0" xfId="0" applyNumberFormat="1" applyFont="1" applyBorder="1" applyAlignment="1">
      <alignment horizontal="left" vertical="center" wrapText="1"/>
    </xf>
    <xf numFmtId="2" fontId="9" fillId="0" borderId="3" xfId="0" applyNumberFormat="1" applyFont="1" applyBorder="1" applyAlignment="1">
      <alignment horizontal="center" vertical="center"/>
    </xf>
    <xf numFmtId="169" fontId="9" fillId="3" borderId="3" xfId="0" applyNumberFormat="1" applyFont="1" applyFill="1" applyBorder="1" applyAlignment="1">
      <alignment horizontal="center" vertical="center"/>
    </xf>
    <xf numFmtId="13" fontId="0" fillId="0" borderId="0" xfId="3" applyFont="1" applyProtection="1"/>
    <xf numFmtId="49" fontId="6" fillId="3" borderId="2" xfId="0" applyNumberFormat="1" applyFont="1" applyFill="1" applyBorder="1" applyAlignment="1">
      <alignment horizontal="center" vertical="center"/>
    </xf>
    <xf numFmtId="49" fontId="6" fillId="3" borderId="2" xfId="0" applyNumberFormat="1" applyFont="1" applyFill="1" applyBorder="1" applyAlignment="1">
      <alignment horizontal="left" vertical="center"/>
    </xf>
    <xf numFmtId="0" fontId="9" fillId="3" borderId="2" xfId="0" applyFont="1" applyFill="1" applyBorder="1" applyAlignment="1">
      <alignment vertical="center"/>
    </xf>
    <xf numFmtId="2" fontId="9" fillId="3" borderId="2" xfId="0" applyNumberFormat="1" applyFont="1" applyFill="1" applyBorder="1" applyAlignment="1">
      <alignment horizontal="center" vertical="center"/>
    </xf>
    <xf numFmtId="169" fontId="6" fillId="3" borderId="5" xfId="0" applyNumberFormat="1" applyFont="1" applyFill="1" applyBorder="1" applyAlignment="1">
      <alignment horizontal="center" vertical="center"/>
    </xf>
    <xf numFmtId="169" fontId="9" fillId="0" borderId="2" xfId="0" applyNumberFormat="1" applyFont="1" applyBorder="1" applyAlignment="1">
      <alignment horizontal="center" vertical="center"/>
    </xf>
    <xf numFmtId="49" fontId="9" fillId="2" borderId="2" xfId="0" applyNumberFormat="1" applyFont="1" applyFill="1" applyBorder="1" applyAlignment="1">
      <alignment horizontal="right" vertical="center"/>
    </xf>
    <xf numFmtId="0" fontId="6" fillId="2" borderId="2" xfId="0" applyFont="1" applyFill="1" applyBorder="1" applyAlignment="1">
      <alignment horizontal="right" vertical="center"/>
    </xf>
    <xf numFmtId="0" fontId="9" fillId="2" borderId="2" xfId="0" applyFont="1" applyFill="1" applyBorder="1" applyAlignment="1">
      <alignment vertical="center"/>
    </xf>
    <xf numFmtId="2" fontId="9" fillId="2" borderId="2" xfId="0" applyNumberFormat="1" applyFont="1" applyFill="1" applyBorder="1" applyAlignment="1">
      <alignment vertical="center"/>
    </xf>
    <xf numFmtId="168" fontId="9" fillId="2" borderId="2" xfId="0" applyNumberFormat="1" applyFont="1" applyFill="1" applyBorder="1" applyAlignment="1">
      <alignment horizontal="center" vertical="center"/>
    </xf>
    <xf numFmtId="169" fontId="6" fillId="2" borderId="5" xfId="0" applyNumberFormat="1" applyFont="1" applyFill="1" applyBorder="1" applyAlignment="1">
      <alignment horizontal="center" vertical="center"/>
    </xf>
    <xf numFmtId="0" fontId="0" fillId="0" borderId="6" xfId="0" applyBorder="1"/>
    <xf numFmtId="2" fontId="0" fillId="0" borderId="7" xfId="0" applyNumberFormat="1" applyBorder="1"/>
    <xf numFmtId="168" fontId="0" fillId="0" borderId="7" xfId="0" applyNumberFormat="1" applyBorder="1" applyAlignment="1">
      <alignment horizontal="center" vertical="center"/>
    </xf>
    <xf numFmtId="0" fontId="0" fillId="0" borderId="8" xfId="0" applyBorder="1"/>
    <xf numFmtId="0" fontId="6" fillId="0" borderId="1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11" fillId="0" borderId="12" xfId="0" applyFont="1" applyBorder="1" applyAlignment="1">
      <alignment horizontal="center" vertical="center"/>
    </xf>
    <xf numFmtId="0" fontId="2" fillId="0" borderId="0" xfId="0" applyFont="1"/>
    <xf numFmtId="0" fontId="9" fillId="0" borderId="2" xfId="0" applyFont="1" applyBorder="1" applyAlignment="1">
      <alignment horizontal="left" vertical="center"/>
    </xf>
    <xf numFmtId="2" fontId="9" fillId="0" borderId="6" xfId="0" applyNumberFormat="1" applyFont="1" applyBorder="1" applyAlignment="1">
      <alignment horizontal="center" vertical="center"/>
    </xf>
    <xf numFmtId="2" fontId="9" fillId="0" borderId="5" xfId="0" applyNumberFormat="1" applyFont="1" applyBorder="1" applyAlignment="1">
      <alignment horizontal="center" vertical="center"/>
    </xf>
    <xf numFmtId="49" fontId="11" fillId="2" borderId="0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/>
    </xf>
    <xf numFmtId="49" fontId="11" fillId="2" borderId="0" xfId="0" applyNumberFormat="1" applyFont="1" applyFill="1" applyBorder="1" applyAlignment="1">
      <alignment vertical="center" wrapText="1"/>
    </xf>
    <xf numFmtId="0" fontId="9" fillId="0" borderId="6" xfId="0" applyFont="1" applyBorder="1" applyAlignment="1">
      <alignment horizontal="center" vertical="center"/>
    </xf>
    <xf numFmtId="2" fontId="6" fillId="0" borderId="5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9" fillId="0" borderId="3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2" fontId="6" fillId="0" borderId="4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9" fillId="2" borderId="0" xfId="0" applyFont="1" applyFill="1" applyBorder="1" applyAlignment="1">
      <alignment horizontal="left" vertical="center"/>
    </xf>
    <xf numFmtId="49" fontId="0" fillId="2" borderId="0" xfId="0" applyNumberFormat="1" applyFill="1"/>
    <xf numFmtId="0" fontId="11" fillId="0" borderId="2" xfId="0" applyFont="1" applyBorder="1" applyAlignment="1">
      <alignment horizontal="center" vertical="center" wrapText="1"/>
    </xf>
    <xf numFmtId="2" fontId="6" fillId="0" borderId="6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center" vertical="center"/>
    </xf>
    <xf numFmtId="2" fontId="6" fillId="0" borderId="0" xfId="0" applyNumberFormat="1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left" vertical="center" wrapText="1"/>
    </xf>
    <xf numFmtId="0" fontId="1" fillId="0" borderId="15" xfId="31" applyBorder="1"/>
    <xf numFmtId="0" fontId="1" fillId="0" borderId="16" xfId="31" applyBorder="1"/>
    <xf numFmtId="0" fontId="1" fillId="0" borderId="16" xfId="31" applyBorder="1" applyAlignment="1">
      <alignment horizontal="right" vertical="center"/>
    </xf>
    <xf numFmtId="0" fontId="1" fillId="0" borderId="17" xfId="31" applyBorder="1"/>
    <xf numFmtId="0" fontId="1" fillId="0" borderId="0" xfId="31" applyBorder="1"/>
    <xf numFmtId="0" fontId="1" fillId="0" borderId="0" xfId="31" applyBorder="1" applyAlignment="1">
      <alignment horizontal="right" vertical="center"/>
    </xf>
    <xf numFmtId="0" fontId="8" fillId="2" borderId="2" xfId="31" applyFont="1" applyFill="1" applyBorder="1" applyAlignment="1">
      <alignment horizontal="center"/>
    </xf>
    <xf numFmtId="49" fontId="8" fillId="0" borderId="2" xfId="31" applyNumberFormat="1" applyFont="1" applyBorder="1" applyAlignment="1">
      <alignment horizontal="center"/>
    </xf>
    <xf numFmtId="0" fontId="1" fillId="2" borderId="13" xfId="31" applyFont="1" applyFill="1" applyBorder="1" applyAlignment="1">
      <alignment horizontal="center"/>
    </xf>
    <xf numFmtId="10" fontId="1" fillId="2" borderId="2" xfId="31" applyNumberFormat="1" applyFont="1" applyFill="1" applyBorder="1" applyAlignment="1">
      <alignment horizontal="right" vertical="center"/>
    </xf>
    <xf numFmtId="169" fontId="1" fillId="2" borderId="2" xfId="31" applyNumberFormat="1" applyFont="1" applyFill="1" applyBorder="1" applyAlignment="1">
      <alignment horizontal="right"/>
    </xf>
    <xf numFmtId="169" fontId="1" fillId="2" borderId="2" xfId="31" applyNumberFormat="1" applyFont="1" applyFill="1" applyBorder="1" applyAlignment="1">
      <alignment horizontal="center"/>
    </xf>
    <xf numFmtId="0" fontId="1" fillId="3" borderId="13" xfId="31" applyFont="1" applyFill="1" applyBorder="1" applyAlignment="1">
      <alignment horizontal="center"/>
    </xf>
    <xf numFmtId="10" fontId="1" fillId="3" borderId="2" xfId="31" applyNumberFormat="1" applyFont="1" applyFill="1" applyBorder="1" applyAlignment="1">
      <alignment horizontal="right" vertical="center"/>
    </xf>
    <xf numFmtId="169" fontId="1" fillId="3" borderId="2" xfId="31" applyNumberFormat="1" applyFont="1" applyFill="1" applyBorder="1" applyAlignment="1">
      <alignment horizontal="right"/>
    </xf>
    <xf numFmtId="169" fontId="1" fillId="3" borderId="2" xfId="31" applyNumberFormat="1" applyFont="1" applyFill="1" applyBorder="1" applyAlignment="1">
      <alignment horizontal="center"/>
    </xf>
    <xf numFmtId="0" fontId="1" fillId="0" borderId="13" xfId="31" applyFont="1" applyBorder="1" applyAlignment="1">
      <alignment horizontal="center" vertical="center"/>
    </xf>
    <xf numFmtId="10" fontId="1" fillId="0" borderId="2" xfId="31" applyNumberFormat="1" applyFont="1" applyBorder="1" applyAlignment="1">
      <alignment horizontal="right" vertical="center"/>
    </xf>
    <xf numFmtId="169" fontId="1" fillId="0" borderId="2" xfId="31" applyNumberFormat="1" applyFont="1" applyBorder="1" applyAlignment="1">
      <alignment horizontal="right"/>
    </xf>
    <xf numFmtId="169" fontId="1" fillId="0" borderId="2" xfId="31" applyNumberFormat="1" applyFont="1" applyBorder="1" applyAlignment="1">
      <alignment horizontal="center"/>
    </xf>
    <xf numFmtId="0" fontId="1" fillId="2" borderId="13" xfId="31" applyFont="1" applyFill="1" applyBorder="1" applyAlignment="1">
      <alignment horizontal="center" vertical="center"/>
    </xf>
    <xf numFmtId="169" fontId="1" fillId="2" borderId="2" xfId="31" applyNumberFormat="1" applyFont="1" applyFill="1" applyBorder="1" applyAlignment="1">
      <alignment horizontal="right" vertical="center"/>
    </xf>
    <xf numFmtId="169" fontId="1" fillId="2" borderId="2" xfId="31" applyNumberFormat="1" applyFont="1" applyFill="1" applyBorder="1" applyAlignment="1">
      <alignment horizontal="center" vertical="center"/>
    </xf>
    <xf numFmtId="0" fontId="1" fillId="3" borderId="13" xfId="31" applyFont="1" applyFill="1" applyBorder="1" applyAlignment="1">
      <alignment horizontal="center" vertical="center"/>
    </xf>
    <xf numFmtId="169" fontId="1" fillId="3" borderId="2" xfId="31" applyNumberFormat="1" applyFont="1" applyFill="1" applyBorder="1" applyAlignment="1">
      <alignment horizontal="right" vertical="center"/>
    </xf>
    <xf numFmtId="169" fontId="1" fillId="3" borderId="2" xfId="31" applyNumberFormat="1" applyFont="1" applyFill="1" applyBorder="1" applyAlignment="1">
      <alignment horizontal="center" vertical="center"/>
    </xf>
    <xf numFmtId="169" fontId="1" fillId="2" borderId="2" xfId="31" applyNumberFormat="1" applyFont="1" applyFill="1" applyBorder="1" applyAlignment="1">
      <alignment vertical="center"/>
    </xf>
    <xf numFmtId="0" fontId="1" fillId="0" borderId="2" xfId="31" applyFont="1" applyBorder="1" applyAlignment="1">
      <alignment horizontal="right" vertical="center"/>
    </xf>
    <xf numFmtId="0" fontId="1" fillId="0" borderId="2" xfId="31" applyFont="1" applyBorder="1"/>
    <xf numFmtId="10" fontId="1" fillId="0" borderId="2" xfId="31" applyNumberFormat="1" applyFont="1" applyBorder="1" applyAlignment="1">
      <alignment horizontal="center" vertical="center"/>
    </xf>
    <xf numFmtId="0" fontId="1" fillId="2" borderId="2" xfId="31" applyFont="1" applyFill="1" applyBorder="1" applyAlignment="1">
      <alignment horizontal="right" vertical="center"/>
    </xf>
    <xf numFmtId="0" fontId="1" fillId="2" borderId="2" xfId="31" applyFont="1" applyFill="1" applyBorder="1"/>
    <xf numFmtId="0" fontId="1" fillId="0" borderId="18" xfId="31" applyFont="1" applyBorder="1"/>
    <xf numFmtId="0" fontId="1" fillId="0" borderId="19" xfId="31" applyFont="1" applyBorder="1"/>
    <xf numFmtId="0" fontId="1" fillId="0" borderId="19" xfId="31" applyFont="1" applyBorder="1" applyAlignment="1">
      <alignment horizontal="right" vertical="center"/>
    </xf>
    <xf numFmtId="0" fontId="13" fillId="0" borderId="0" xfId="0" applyFont="1"/>
    <xf numFmtId="0" fontId="14" fillId="3" borderId="0" xfId="14" applyFont="1" applyFill="1" applyAlignment="1">
      <alignment vertical="center"/>
    </xf>
    <xf numFmtId="0" fontId="14" fillId="0" borderId="0" xfId="14" applyFont="1" applyAlignment="1">
      <alignment vertical="center"/>
    </xf>
    <xf numFmtId="170" fontId="14" fillId="0" borderId="0" xfId="14" applyNumberFormat="1" applyFont="1" applyAlignment="1">
      <alignment vertical="center"/>
    </xf>
    <xf numFmtId="165" fontId="14" fillId="0" borderId="0" xfId="35" applyFont="1" applyBorder="1" applyAlignment="1" applyProtection="1">
      <alignment vertical="center"/>
    </xf>
    <xf numFmtId="0" fontId="14" fillId="3" borderId="10" xfId="14" applyFont="1" applyFill="1" applyBorder="1" applyAlignment="1">
      <alignment vertical="center"/>
    </xf>
    <xf numFmtId="0" fontId="14" fillId="3" borderId="14" xfId="14" applyFont="1" applyFill="1" applyBorder="1" applyAlignment="1">
      <alignment vertical="center"/>
    </xf>
    <xf numFmtId="0" fontId="14" fillId="3" borderId="7" xfId="14" applyFont="1" applyFill="1" applyBorder="1" applyAlignment="1">
      <alignment vertical="center"/>
    </xf>
    <xf numFmtId="170" fontId="14" fillId="3" borderId="14" xfId="14" applyNumberFormat="1" applyFont="1" applyFill="1" applyBorder="1" applyAlignment="1">
      <alignment vertical="center"/>
    </xf>
    <xf numFmtId="165" fontId="14" fillId="3" borderId="14" xfId="35" applyFont="1" applyFill="1" applyBorder="1" applyAlignment="1" applyProtection="1">
      <alignment vertical="center"/>
    </xf>
    <xf numFmtId="0" fontId="14" fillId="3" borderId="20" xfId="14" applyFont="1" applyFill="1" applyBorder="1" applyAlignment="1">
      <alignment vertical="center"/>
    </xf>
    <xf numFmtId="0" fontId="14" fillId="3" borderId="11" xfId="14" applyFont="1" applyFill="1" applyBorder="1" applyAlignment="1">
      <alignment vertical="center"/>
    </xf>
    <xf numFmtId="0" fontId="14" fillId="3" borderId="21" xfId="14" applyFont="1" applyFill="1" applyBorder="1" applyAlignment="1">
      <alignment vertical="center"/>
    </xf>
    <xf numFmtId="165" fontId="14" fillId="3" borderId="21" xfId="35" applyFont="1" applyFill="1" applyBorder="1" applyAlignment="1" applyProtection="1"/>
    <xf numFmtId="0" fontId="14" fillId="3" borderId="22" xfId="14" applyFont="1" applyFill="1" applyBorder="1" applyAlignment="1">
      <alignment vertical="center"/>
    </xf>
    <xf numFmtId="0" fontId="16" fillId="0" borderId="3" xfId="5" applyFont="1" applyBorder="1" applyAlignment="1">
      <alignment horizontal="center" vertical="center" wrapText="1"/>
    </xf>
    <xf numFmtId="17" fontId="15" fillId="3" borderId="3" xfId="0" applyNumberFormat="1" applyFont="1" applyFill="1" applyBorder="1" applyAlignment="1">
      <alignment horizontal="center" vertical="center"/>
    </xf>
    <xf numFmtId="165" fontId="15" fillId="3" borderId="3" xfId="35" applyFont="1" applyFill="1" applyBorder="1" applyAlignment="1" applyProtection="1">
      <alignment horizontal="center" vertical="center"/>
    </xf>
    <xf numFmtId="0" fontId="15" fillId="3" borderId="0" xfId="14" applyFont="1" applyFill="1" applyAlignment="1">
      <alignment horizontal="center" vertical="center"/>
    </xf>
    <xf numFmtId="165" fontId="14" fillId="3" borderId="0" xfId="35" applyFont="1" applyFill="1" applyBorder="1" applyAlignment="1" applyProtection="1">
      <alignment vertical="center"/>
    </xf>
    <xf numFmtId="171" fontId="14" fillId="3" borderId="2" xfId="2" applyFont="1" applyFill="1" applyBorder="1" applyAlignment="1" applyProtection="1">
      <alignment vertical="center"/>
    </xf>
    <xf numFmtId="170" fontId="14" fillId="0" borderId="2" xfId="14" applyNumberFormat="1" applyFont="1" applyBorder="1" applyAlignment="1">
      <alignment vertical="center"/>
    </xf>
    <xf numFmtId="165" fontId="14" fillId="3" borderId="2" xfId="35" applyFont="1" applyFill="1" applyBorder="1" applyAlignment="1" applyProtection="1">
      <alignment vertical="center"/>
    </xf>
    <xf numFmtId="0" fontId="14" fillId="3" borderId="2" xfId="14" applyFont="1" applyFill="1" applyBorder="1" applyAlignment="1">
      <alignment vertical="center"/>
    </xf>
    <xf numFmtId="0" fontId="15" fillId="4" borderId="2" xfId="14" applyFont="1" applyFill="1" applyBorder="1" applyAlignment="1">
      <alignment horizontal="center" vertical="center"/>
    </xf>
    <xf numFmtId="0" fontId="15" fillId="4" borderId="23" xfId="14" applyFont="1" applyFill="1" applyBorder="1" applyAlignment="1">
      <alignment horizontal="center" vertical="center"/>
    </xf>
    <xf numFmtId="170" fontId="15" fillId="4" borderId="2" xfId="14" applyNumberFormat="1" applyFont="1" applyFill="1" applyBorder="1" applyAlignment="1">
      <alignment horizontal="center" vertical="center"/>
    </xf>
    <xf numFmtId="0" fontId="14" fillId="3" borderId="11" xfId="14" applyFont="1" applyFill="1" applyBorder="1" applyAlignment="1">
      <alignment horizontal="left"/>
    </xf>
    <xf numFmtId="0" fontId="14" fillId="3" borderId="0" xfId="14" applyFont="1" applyFill="1" applyAlignment="1">
      <alignment horizontal="left"/>
    </xf>
    <xf numFmtId="0" fontId="14" fillId="3" borderId="24" xfId="14" applyFont="1" applyFill="1" applyBorder="1" applyAlignment="1">
      <alignment horizontal="center"/>
    </xf>
    <xf numFmtId="165" fontId="14" fillId="3" borderId="24" xfId="35" applyFont="1" applyFill="1" applyBorder="1" applyAlignment="1" applyProtection="1">
      <alignment horizontal="center"/>
    </xf>
    <xf numFmtId="165" fontId="14" fillId="3" borderId="24" xfId="35" applyFont="1" applyFill="1" applyBorder="1" applyAlignment="1" applyProtection="1"/>
    <xf numFmtId="165" fontId="14" fillId="3" borderId="0" xfId="35" applyFont="1" applyFill="1" applyBorder="1" applyAlignment="1" applyProtection="1"/>
    <xf numFmtId="165" fontId="14" fillId="3" borderId="22" xfId="35" applyFont="1" applyFill="1" applyBorder="1" applyAlignment="1" applyProtection="1"/>
    <xf numFmtId="165" fontId="14" fillId="3" borderId="24" xfId="35" applyFont="1" applyFill="1" applyBorder="1" applyAlignment="1" applyProtection="1">
      <alignment vertical="center"/>
    </xf>
    <xf numFmtId="0" fontId="15" fillId="0" borderId="0" xfId="14" applyFont="1" applyAlignment="1">
      <alignment vertical="center"/>
    </xf>
    <xf numFmtId="165" fontId="14" fillId="3" borderId="24" xfId="35" applyFont="1" applyFill="1" applyBorder="1" applyAlignment="1" applyProtection="1">
      <alignment horizontal="right"/>
    </xf>
    <xf numFmtId="165" fontId="14" fillId="0" borderId="2" xfId="35" applyFont="1" applyBorder="1" applyAlignment="1" applyProtection="1">
      <alignment vertical="center"/>
    </xf>
    <xf numFmtId="170" fontId="14" fillId="3" borderId="0" xfId="14" applyNumberFormat="1" applyFont="1" applyFill="1" applyAlignment="1">
      <alignment vertical="center"/>
    </xf>
    <xf numFmtId="0" fontId="17" fillId="0" borderId="0" xfId="0" applyFont="1" applyBorder="1" applyAlignment="1" applyProtection="1">
      <alignment horizontal="center" vertical="top" wrapText="1"/>
    </xf>
    <xf numFmtId="172" fontId="17" fillId="0" borderId="0" xfId="0" applyNumberFormat="1" applyFont="1" applyBorder="1" applyAlignment="1" applyProtection="1">
      <alignment horizontal="right" vertical="top" wrapText="1"/>
    </xf>
    <xf numFmtId="165" fontId="14" fillId="0" borderId="24" xfId="35" applyFont="1" applyBorder="1" applyAlignment="1" applyProtection="1">
      <alignment vertical="center"/>
    </xf>
    <xf numFmtId="0" fontId="14" fillId="3" borderId="11" xfId="14" applyFont="1" applyFill="1" applyBorder="1"/>
    <xf numFmtId="0" fontId="14" fillId="3" borderId="0" xfId="14" applyFont="1" applyFill="1" applyBorder="1"/>
    <xf numFmtId="0" fontId="14" fillId="3" borderId="0" xfId="14" applyFont="1" applyFill="1" applyBorder="1" applyAlignment="1">
      <alignment horizontal="center"/>
    </xf>
    <xf numFmtId="0" fontId="14" fillId="3" borderId="22" xfId="14" applyFont="1" applyFill="1" applyBorder="1" applyAlignment="1">
      <alignment horizontal="center"/>
    </xf>
    <xf numFmtId="0" fontId="0" fillId="0" borderId="24" xfId="0" applyBorder="1" applyAlignment="1">
      <alignment horizontal="center" vertical="top" wrapText="1"/>
    </xf>
    <xf numFmtId="165" fontId="14" fillId="3" borderId="11" xfId="35" applyFont="1" applyFill="1" applyBorder="1" applyAlignment="1" applyProtection="1">
      <alignment vertical="center"/>
    </xf>
    <xf numFmtId="0" fontId="14" fillId="0" borderId="11" xfId="14" applyFont="1" applyBorder="1"/>
    <xf numFmtId="0" fontId="14" fillId="0" borderId="0" xfId="14" applyFont="1"/>
    <xf numFmtId="49" fontId="14" fillId="0" borderId="24" xfId="35" applyNumberFormat="1" applyFont="1" applyBorder="1" applyAlignment="1" applyProtection="1">
      <alignment horizontal="center"/>
    </xf>
    <xf numFmtId="165" fontId="14" fillId="0" borderId="24" xfId="35" applyFont="1" applyBorder="1" applyAlignment="1" applyProtection="1">
      <alignment horizontal="center"/>
    </xf>
    <xf numFmtId="165" fontId="14" fillId="0" borderId="24" xfId="35" applyFont="1" applyBorder="1" applyAlignment="1" applyProtection="1"/>
    <xf numFmtId="0" fontId="15" fillId="3" borderId="0" xfId="14" applyFont="1" applyFill="1" applyAlignment="1">
      <alignment horizontal="right" vertical="center"/>
    </xf>
    <xf numFmtId="170" fontId="15" fillId="3" borderId="0" xfId="14" applyNumberFormat="1" applyFont="1" applyFill="1" applyAlignment="1">
      <alignment horizontal="right" vertical="center"/>
    </xf>
    <xf numFmtId="165" fontId="18" fillId="3" borderId="7" xfId="35" applyFont="1" applyFill="1" applyBorder="1" applyAlignment="1" applyProtection="1">
      <alignment horizontal="right" vertical="center"/>
    </xf>
    <xf numFmtId="165" fontId="18" fillId="3" borderId="23" xfId="35" applyFont="1" applyFill="1" applyBorder="1" applyAlignment="1" applyProtection="1">
      <alignment horizontal="left" vertical="center"/>
    </xf>
    <xf numFmtId="173" fontId="18" fillId="3" borderId="23" xfId="34" applyNumberFormat="1" applyFont="1" applyFill="1" applyBorder="1" applyAlignment="1" applyProtection="1">
      <alignment horizontal="left" vertical="center"/>
    </xf>
    <xf numFmtId="0" fontId="15" fillId="4" borderId="21" xfId="14" applyFont="1" applyFill="1" applyBorder="1" applyAlignment="1">
      <alignment horizontal="center" vertical="center"/>
    </xf>
    <xf numFmtId="170" fontId="15" fillId="4" borderId="21" xfId="14" applyNumberFormat="1" applyFont="1" applyFill="1" applyBorder="1" applyAlignment="1">
      <alignment horizontal="center" vertical="center"/>
    </xf>
    <xf numFmtId="0" fontId="15" fillId="4" borderId="24" xfId="14" applyFont="1" applyFill="1" applyBorder="1" applyAlignment="1">
      <alignment horizontal="center" vertical="center"/>
    </xf>
    <xf numFmtId="0" fontId="14" fillId="0" borderId="11" xfId="14" applyFont="1" applyBorder="1" applyAlignment="1">
      <alignment vertical="center"/>
    </xf>
    <xf numFmtId="165" fontId="14" fillId="0" borderId="22" xfId="35" applyFont="1" applyBorder="1" applyAlignment="1" applyProtection="1">
      <alignment vertical="center"/>
    </xf>
    <xf numFmtId="0" fontId="14" fillId="0" borderId="22" xfId="14" applyFont="1" applyBorder="1" applyAlignment="1">
      <alignment vertical="center"/>
    </xf>
    <xf numFmtId="0" fontId="14" fillId="0" borderId="24" xfId="0" applyFont="1" applyBorder="1" applyAlignment="1">
      <alignment horizontal="center" vertical="top" wrapText="1"/>
    </xf>
    <xf numFmtId="0" fontId="14" fillId="0" borderId="24" xfId="0" applyFont="1" applyBorder="1" applyAlignment="1">
      <alignment horizontal="right" vertical="top" wrapText="1"/>
    </xf>
    <xf numFmtId="0" fontId="15" fillId="4" borderId="3" xfId="14" applyFont="1" applyFill="1" applyBorder="1" applyAlignment="1">
      <alignment horizontal="center" vertical="center"/>
    </xf>
    <xf numFmtId="0" fontId="14" fillId="0" borderId="24" xfId="14" applyFont="1" applyBorder="1" applyAlignment="1">
      <alignment horizontal="center"/>
    </xf>
    <xf numFmtId="4" fontId="14" fillId="0" borderId="0" xfId="1" applyNumberFormat="1" applyFont="1" applyAlignment="1" applyProtection="1">
      <alignment horizontal="right"/>
    </xf>
    <xf numFmtId="172" fontId="14" fillId="0" borderId="24" xfId="1" applyNumberFormat="1" applyFont="1" applyBorder="1" applyProtection="1"/>
    <xf numFmtId="0" fontId="14" fillId="3" borderId="24" xfId="14" applyFont="1" applyFill="1" applyBorder="1" applyAlignment="1">
      <alignment horizontal="center" vertical="center"/>
    </xf>
    <xf numFmtId="165" fontId="14" fillId="3" borderId="24" xfId="35" applyFont="1" applyFill="1" applyBorder="1" applyAlignment="1" applyProtection="1">
      <alignment horizontal="right" vertical="center"/>
    </xf>
    <xf numFmtId="172" fontId="14" fillId="3" borderId="24" xfId="35" applyNumberFormat="1" applyFont="1" applyFill="1" applyBorder="1" applyAlignment="1" applyProtection="1">
      <alignment vertical="center"/>
    </xf>
    <xf numFmtId="165" fontId="15" fillId="0" borderId="2" xfId="35" applyFont="1" applyBorder="1" applyAlignment="1" applyProtection="1">
      <alignment vertical="center"/>
    </xf>
    <xf numFmtId="170" fontId="15" fillId="4" borderId="3" xfId="14" applyNumberFormat="1" applyFont="1" applyFill="1" applyBorder="1" applyAlignment="1">
      <alignment horizontal="center" vertical="center"/>
    </xf>
    <xf numFmtId="0" fontId="14" fillId="3" borderId="10" xfId="14" applyFont="1" applyFill="1" applyBorder="1" applyAlignment="1">
      <alignment horizontal="left"/>
    </xf>
    <xf numFmtId="165" fontId="14" fillId="3" borderId="21" xfId="14" applyNumberFormat="1" applyFont="1" applyFill="1" applyBorder="1" applyAlignment="1">
      <alignment horizontal="center" vertical="center"/>
    </xf>
    <xf numFmtId="165" fontId="14" fillId="3" borderId="20" xfId="14" applyNumberFormat="1" applyFont="1" applyFill="1" applyBorder="1" applyAlignment="1">
      <alignment horizontal="center" vertical="center"/>
    </xf>
    <xf numFmtId="175" fontId="14" fillId="3" borderId="21" xfId="35" applyNumberFormat="1" applyFont="1" applyFill="1" applyBorder="1" applyAlignment="1" applyProtection="1">
      <alignment vertical="center"/>
    </xf>
    <xf numFmtId="165" fontId="14" fillId="3" borderId="21" xfId="35" applyFont="1" applyFill="1" applyBorder="1" applyAlignment="1" applyProtection="1">
      <alignment vertical="center"/>
    </xf>
    <xf numFmtId="165" fontId="14" fillId="3" borderId="24" xfId="14" applyNumberFormat="1" applyFont="1" applyFill="1" applyBorder="1" applyAlignment="1">
      <alignment horizontal="center" vertical="center"/>
    </xf>
    <xf numFmtId="165" fontId="14" fillId="3" borderId="22" xfId="14" applyNumberFormat="1" applyFont="1" applyFill="1" applyBorder="1" applyAlignment="1">
      <alignment horizontal="center" vertical="center"/>
    </xf>
    <xf numFmtId="175" fontId="14" fillId="3" borderId="24" xfId="35" applyNumberFormat="1" applyFont="1" applyFill="1" applyBorder="1" applyAlignment="1" applyProtection="1">
      <alignment vertical="center"/>
    </xf>
    <xf numFmtId="0" fontId="14" fillId="3" borderId="12" xfId="14" applyFont="1" applyFill="1" applyBorder="1" applyAlignment="1">
      <alignment vertical="center"/>
    </xf>
    <xf numFmtId="0" fontId="14" fillId="3" borderId="1" xfId="14" applyFont="1" applyFill="1" applyBorder="1" applyAlignment="1">
      <alignment vertical="center"/>
    </xf>
    <xf numFmtId="0" fontId="15" fillId="3" borderId="6" xfId="14" applyFont="1" applyFill="1" applyBorder="1" applyAlignment="1">
      <alignment vertical="center"/>
    </xf>
    <xf numFmtId="170" fontId="14" fillId="3" borderId="23" xfId="14" applyNumberFormat="1" applyFont="1" applyFill="1" applyBorder="1" applyAlignment="1">
      <alignment vertical="center"/>
    </xf>
    <xf numFmtId="165" fontId="15" fillId="3" borderId="2" xfId="35" applyFont="1" applyFill="1" applyBorder="1" applyAlignment="1" applyProtection="1">
      <alignment vertical="center"/>
    </xf>
    <xf numFmtId="10" fontId="15" fillId="3" borderId="0" xfId="3" applyNumberFormat="1" applyFont="1" applyFill="1" applyProtection="1"/>
    <xf numFmtId="0" fontId="15" fillId="0" borderId="6" xfId="14" applyFont="1" applyBorder="1" applyAlignment="1">
      <alignment vertical="center"/>
    </xf>
    <xf numFmtId="0" fontId="14" fillId="0" borderId="7" xfId="14" applyFont="1" applyBorder="1" applyAlignment="1">
      <alignment vertical="center"/>
    </xf>
    <xf numFmtId="170" fontId="14" fillId="0" borderId="23" xfId="14" applyNumberFormat="1" applyFont="1" applyBorder="1" applyAlignment="1">
      <alignment vertical="center"/>
    </xf>
    <xf numFmtId="0" fontId="15" fillId="3" borderId="10" xfId="14" applyFont="1" applyFill="1" applyBorder="1" applyAlignment="1">
      <alignment vertical="top"/>
    </xf>
    <xf numFmtId="0" fontId="15" fillId="3" borderId="14" xfId="14" applyFont="1" applyFill="1" applyBorder="1" applyAlignment="1">
      <alignment vertical="top"/>
    </xf>
    <xf numFmtId="0" fontId="15" fillId="3" borderId="20" xfId="14" applyFont="1" applyFill="1" applyBorder="1" applyAlignment="1">
      <alignment vertical="top"/>
    </xf>
    <xf numFmtId="0" fontId="15" fillId="3" borderId="12" xfId="14" applyFont="1" applyFill="1" applyBorder="1" applyAlignment="1">
      <alignment vertical="top"/>
    </xf>
    <xf numFmtId="0" fontId="15" fillId="3" borderId="1" xfId="14" applyFont="1" applyFill="1" applyBorder="1" applyAlignment="1">
      <alignment vertical="top"/>
    </xf>
    <xf numFmtId="0" fontId="15" fillId="3" borderId="25" xfId="14" applyFont="1" applyFill="1" applyBorder="1" applyAlignment="1">
      <alignment vertical="top"/>
    </xf>
    <xf numFmtId="166" fontId="14" fillId="0" borderId="0" xfId="14" applyNumberFormat="1" applyFont="1" applyAlignment="1">
      <alignment vertical="center"/>
    </xf>
    <xf numFmtId="170" fontId="14" fillId="3" borderId="1" xfId="14" applyNumberFormat="1" applyFont="1" applyFill="1" applyBorder="1" applyAlignment="1">
      <alignment vertical="center"/>
    </xf>
    <xf numFmtId="165" fontId="14" fillId="3" borderId="1" xfId="35" applyFont="1" applyFill="1" applyBorder="1" applyAlignment="1" applyProtection="1">
      <alignment vertical="center"/>
    </xf>
    <xf numFmtId="0" fontId="14" fillId="3" borderId="25" xfId="14" applyFont="1" applyFill="1" applyBorder="1" applyAlignment="1">
      <alignment vertical="center"/>
    </xf>
    <xf numFmtId="165" fontId="14" fillId="3" borderId="0" xfId="35" applyFont="1" applyFill="1" applyBorder="1" applyAlignment="1" applyProtection="1">
      <alignment horizontal="center" vertical="center"/>
    </xf>
    <xf numFmtId="0" fontId="19" fillId="0" borderId="0" xfId="0" applyFont="1" applyBorder="1" applyAlignment="1" applyProtection="1">
      <alignment horizontal="left" vertical="top" wrapText="1"/>
    </xf>
    <xf numFmtId="0" fontId="17" fillId="0" borderId="0" xfId="0" applyFont="1" applyBorder="1" applyAlignment="1" applyProtection="1">
      <alignment horizontal="center" vertical="center" wrapText="1"/>
    </xf>
    <xf numFmtId="0" fontId="17" fillId="0" borderId="0" xfId="0" applyFont="1" applyBorder="1" applyAlignment="1" applyProtection="1">
      <alignment horizontal="left" vertical="top" wrapText="1"/>
    </xf>
    <xf numFmtId="0" fontId="17" fillId="0" borderId="0" xfId="0" applyFont="1" applyBorder="1" applyAlignment="1" applyProtection="1">
      <alignment horizontal="right" vertical="top" wrapText="1"/>
    </xf>
    <xf numFmtId="172" fontId="17" fillId="0" borderId="14" xfId="0" applyNumberFormat="1" applyFont="1" applyBorder="1" applyAlignment="1" applyProtection="1">
      <alignment horizontal="right" vertical="top" wrapText="1"/>
    </xf>
    <xf numFmtId="4" fontId="22" fillId="0" borderId="0" xfId="0" applyNumberFormat="1" applyFont="1" applyBorder="1" applyAlignment="1" applyProtection="1">
      <alignment horizontal="right" vertical="top" wrapText="1"/>
    </xf>
    <xf numFmtId="0" fontId="23" fillId="0" borderId="0" xfId="0" applyFont="1" applyBorder="1" applyAlignment="1" applyProtection="1">
      <alignment horizontal="right" vertical="top" wrapText="1"/>
    </xf>
    <xf numFmtId="176" fontId="22" fillId="0" borderId="0" xfId="0" applyNumberFormat="1" applyFont="1" applyBorder="1" applyAlignment="1" applyProtection="1">
      <alignment horizontal="right" vertical="top" wrapText="1"/>
    </xf>
    <xf numFmtId="4" fontId="22" fillId="0" borderId="0" xfId="0" applyNumberFormat="1" applyFont="1" applyBorder="1" applyAlignment="1" applyProtection="1">
      <alignment horizontal="right" wrapText="1"/>
    </xf>
    <xf numFmtId="0" fontId="2" fillId="0" borderId="2" xfId="0" applyFont="1" applyBorder="1" applyAlignment="1">
      <alignment horizontal="center" vertical="top" wrapText="1"/>
    </xf>
    <xf numFmtId="2" fontId="14" fillId="3" borderId="2" xfId="14" applyNumberFormat="1" applyFont="1" applyFill="1" applyBorder="1" applyAlignment="1">
      <alignment vertical="center"/>
    </xf>
    <xf numFmtId="0" fontId="14" fillId="0" borderId="3" xfId="0" applyFont="1" applyBorder="1" applyAlignment="1">
      <alignment horizontal="center" vertical="top" wrapText="1"/>
    </xf>
    <xf numFmtId="0" fontId="14" fillId="0" borderId="3" xfId="0" applyFont="1" applyBorder="1" applyAlignment="1">
      <alignment horizontal="right" vertical="top" wrapText="1"/>
    </xf>
    <xf numFmtId="165" fontId="14" fillId="0" borderId="22" xfId="35" applyFont="1" applyBorder="1" applyAlignment="1" applyProtection="1">
      <alignment horizontal="center" vertical="center"/>
    </xf>
    <xf numFmtId="0" fontId="6" fillId="2" borderId="17" xfId="31" applyFont="1" applyFill="1" applyBorder="1" applyAlignment="1">
      <alignment horizontal="center" vertical="center"/>
    </xf>
    <xf numFmtId="0" fontId="9" fillId="0" borderId="13" xfId="31" applyFont="1" applyBorder="1" applyAlignment="1">
      <alignment horizontal="center" vertical="center" wrapText="1"/>
    </xf>
    <xf numFmtId="0" fontId="9" fillId="0" borderId="2" xfId="31" applyFont="1" applyBorder="1" applyAlignment="1">
      <alignment horizontal="center" vertical="center" wrapText="1"/>
    </xf>
    <xf numFmtId="0" fontId="8" fillId="0" borderId="13" xfId="31" applyFont="1" applyBorder="1" applyAlignment="1">
      <alignment horizontal="center" vertical="center"/>
    </xf>
    <xf numFmtId="0" fontId="8" fillId="0" borderId="2" xfId="31" applyFont="1" applyBorder="1" applyAlignment="1">
      <alignment horizontal="center" vertical="center"/>
    </xf>
    <xf numFmtId="0" fontId="1" fillId="2" borderId="2" xfId="31" applyFont="1" applyFill="1" applyBorder="1" applyAlignment="1">
      <alignment horizontal="left"/>
    </xf>
    <xf numFmtId="0" fontId="1" fillId="3" borderId="2" xfId="31" applyFont="1" applyFill="1" applyBorder="1" applyAlignment="1">
      <alignment horizontal="left"/>
    </xf>
    <xf numFmtId="0" fontId="1" fillId="0" borderId="2" xfId="31" applyFont="1" applyBorder="1" applyAlignment="1">
      <alignment horizontal="left"/>
    </xf>
    <xf numFmtId="0" fontId="1" fillId="2" borderId="13" xfId="31" applyFont="1" applyFill="1" applyBorder="1" applyAlignment="1">
      <alignment horizontal="left"/>
    </xf>
    <xf numFmtId="0" fontId="1" fillId="0" borderId="13" xfId="31" applyFont="1" applyBorder="1" applyAlignment="1">
      <alignment horizontal="left"/>
    </xf>
    <xf numFmtId="0" fontId="1" fillId="0" borderId="19" xfId="31" applyFont="1" applyBorder="1" applyAlignment="1">
      <alignment horizontal="center"/>
    </xf>
    <xf numFmtId="0" fontId="13" fillId="0" borderId="19" xfId="31" applyFont="1" applyBorder="1" applyAlignment="1">
      <alignment horizontal="center"/>
    </xf>
    <xf numFmtId="0" fontId="14" fillId="3" borderId="2" xfId="14" applyFont="1" applyFill="1" applyBorder="1" applyAlignment="1">
      <alignment horizontal="left" vertical="top" wrapText="1"/>
    </xf>
    <xf numFmtId="0" fontId="15" fillId="3" borderId="14" xfId="14" applyFont="1" applyFill="1" applyBorder="1" applyAlignment="1">
      <alignment horizontal="center" vertical="center"/>
    </xf>
    <xf numFmtId="0" fontId="14" fillId="3" borderId="2" xfId="14" applyFont="1" applyFill="1" applyBorder="1" applyAlignment="1">
      <alignment horizontal="left" vertical="center" wrapText="1"/>
    </xf>
    <xf numFmtId="0" fontId="14" fillId="3" borderId="2" xfId="14" applyFont="1" applyFill="1" applyBorder="1" applyAlignment="1">
      <alignment horizontal="center" vertical="center"/>
    </xf>
    <xf numFmtId="0" fontId="15" fillId="4" borderId="6" xfId="14" applyFont="1" applyFill="1" applyBorder="1" applyAlignment="1">
      <alignment horizontal="center" vertical="center"/>
    </xf>
    <xf numFmtId="0" fontId="15" fillId="4" borderId="2" xfId="14" applyFont="1" applyFill="1" applyBorder="1" applyAlignment="1">
      <alignment horizontal="center" vertical="center"/>
    </xf>
    <xf numFmtId="170" fontId="15" fillId="4" borderId="2" xfId="14" applyNumberFormat="1" applyFont="1" applyFill="1" applyBorder="1" applyAlignment="1">
      <alignment horizontal="center" vertical="center" wrapText="1"/>
    </xf>
    <xf numFmtId="0" fontId="15" fillId="0" borderId="2" xfId="14" applyFont="1" applyBorder="1" applyAlignment="1">
      <alignment horizontal="left" vertical="center"/>
    </xf>
    <xf numFmtId="0" fontId="17" fillId="0" borderId="20" xfId="0" applyFont="1" applyBorder="1" applyAlignment="1" applyProtection="1">
      <alignment horizontal="center" vertical="top" wrapText="1"/>
    </xf>
    <xf numFmtId="0" fontId="17" fillId="0" borderId="22" xfId="0" applyFont="1" applyBorder="1" applyAlignment="1" applyProtection="1">
      <alignment horizontal="center" vertical="top" wrapText="1"/>
    </xf>
    <xf numFmtId="0" fontId="15" fillId="3" borderId="6" xfId="14" applyFont="1" applyFill="1" applyBorder="1" applyAlignment="1">
      <alignment horizontal="left" vertical="center"/>
    </xf>
    <xf numFmtId="0" fontId="15" fillId="3" borderId="2" xfId="14" applyFont="1" applyFill="1" applyBorder="1" applyAlignment="1">
      <alignment horizontal="left" vertical="center"/>
    </xf>
    <xf numFmtId="0" fontId="15" fillId="4" borderId="21" xfId="14" applyFont="1" applyFill="1" applyBorder="1" applyAlignment="1">
      <alignment horizontal="center" vertical="center"/>
    </xf>
    <xf numFmtId="170" fontId="15" fillId="4" borderId="21" xfId="14" applyNumberFormat="1" applyFont="1" applyFill="1" applyBorder="1" applyAlignment="1">
      <alignment horizontal="center" vertical="center"/>
    </xf>
    <xf numFmtId="0" fontId="14" fillId="0" borderId="21" xfId="14" applyFont="1" applyBorder="1" applyAlignment="1">
      <alignment horizontal="left" wrapText="1"/>
    </xf>
    <xf numFmtId="0" fontId="14" fillId="0" borderId="24" xfId="14" applyFont="1" applyBorder="1" applyAlignment="1">
      <alignment horizontal="left"/>
    </xf>
    <xf numFmtId="0" fontId="14" fillId="0" borderId="11" xfId="14" applyFont="1" applyBorder="1" applyAlignment="1">
      <alignment horizontal="left"/>
    </xf>
    <xf numFmtId="170" fontId="15" fillId="4" borderId="2" xfId="14" applyNumberFormat="1" applyFont="1" applyFill="1" applyBorder="1" applyAlignment="1">
      <alignment horizontal="center" vertical="center"/>
    </xf>
    <xf numFmtId="0" fontId="14" fillId="0" borderId="21" xfId="14" applyFont="1" applyBorder="1" applyAlignment="1">
      <alignment horizontal="left" vertical="top" wrapText="1"/>
    </xf>
    <xf numFmtId="0" fontId="14" fillId="3" borderId="24" xfId="0" applyFont="1" applyFill="1" applyBorder="1" applyAlignment="1">
      <alignment vertical="top"/>
    </xf>
    <xf numFmtId="0" fontId="20" fillId="0" borderId="0" xfId="0" applyFont="1" applyBorder="1" applyAlignment="1" applyProtection="1">
      <alignment horizontal="center" vertical="center" wrapText="1"/>
    </xf>
    <xf numFmtId="0" fontId="21" fillId="0" borderId="0" xfId="0" applyFont="1" applyBorder="1" applyAlignment="1" applyProtection="1">
      <alignment horizontal="center" vertical="center" wrapText="1"/>
    </xf>
    <xf numFmtId="0" fontId="4" fillId="0" borderId="19" xfId="0" applyFont="1" applyBorder="1" applyAlignment="1">
      <alignment horizontal="center"/>
    </xf>
    <xf numFmtId="0" fontId="22" fillId="0" borderId="16" xfId="0" applyFont="1" applyBorder="1" applyAlignment="1" applyProtection="1">
      <alignment horizontal="left" vertical="center" wrapText="1"/>
    </xf>
    <xf numFmtId="0" fontId="17" fillId="0" borderId="0" xfId="0" applyFont="1" applyBorder="1" applyAlignment="1" applyProtection="1">
      <alignment horizontal="left" vertical="center" wrapText="1"/>
    </xf>
    <xf numFmtId="0" fontId="22" fillId="0" borderId="0" xfId="0" applyFont="1" applyBorder="1" applyAlignment="1" applyProtection="1">
      <alignment horizontal="right" vertical="top" wrapText="1"/>
    </xf>
    <xf numFmtId="0" fontId="22" fillId="0" borderId="0" xfId="0" applyFont="1" applyBorder="1" applyAlignment="1" applyProtection="1">
      <alignment horizontal="right" wrapText="1"/>
    </xf>
    <xf numFmtId="0" fontId="0" fillId="0" borderId="21" xfId="0" applyFont="1" applyBorder="1" applyAlignment="1">
      <alignment horizontal="center" vertical="top" wrapText="1"/>
    </xf>
    <xf numFmtId="0" fontId="2" fillId="0" borderId="24" xfId="0" applyFont="1" applyBorder="1" applyAlignment="1">
      <alignment horizontal="center" vertical="top" wrapText="1"/>
    </xf>
    <xf numFmtId="0" fontId="0" fillId="0" borderId="24" xfId="0" applyFont="1" applyBorder="1" applyAlignment="1">
      <alignment horizontal="center" vertical="top" wrapText="1"/>
    </xf>
    <xf numFmtId="0" fontId="14" fillId="0" borderId="12" xfId="14" applyFont="1" applyBorder="1" applyAlignment="1">
      <alignment horizontal="left"/>
    </xf>
    <xf numFmtId="0" fontId="14" fillId="3" borderId="2" xfId="14" applyFont="1" applyFill="1" applyBorder="1" applyAlignment="1">
      <alignment horizontal="left" vertical="center"/>
    </xf>
  </cellXfs>
  <cellStyles count="41">
    <cellStyle name="Moeda" xfId="2" builtinId="4"/>
    <cellStyle name="Moeda 2" xfId="4" xr:uid="{00000000-0005-0000-0000-000006000000}"/>
    <cellStyle name="Normal" xfId="0" builtinId="0"/>
    <cellStyle name="Normal 10" xfId="5" xr:uid="{00000000-0005-0000-0000-000007000000}"/>
    <cellStyle name="Normal 10 2" xfId="6" xr:uid="{00000000-0005-0000-0000-000008000000}"/>
    <cellStyle name="Normal 10 2 2" xfId="7" xr:uid="{00000000-0005-0000-0000-000009000000}"/>
    <cellStyle name="Normal 10 2 3" xfId="8" xr:uid="{00000000-0005-0000-0000-00000A000000}"/>
    <cellStyle name="Normal 10 3" xfId="9" xr:uid="{00000000-0005-0000-0000-00000B000000}"/>
    <cellStyle name="Normal 10 4" xfId="10" xr:uid="{00000000-0005-0000-0000-00000C000000}"/>
    <cellStyle name="Normal 10 4 2" xfId="11" xr:uid="{00000000-0005-0000-0000-00000D000000}"/>
    <cellStyle name="Normal 10 4 3" xfId="12" xr:uid="{00000000-0005-0000-0000-00000E000000}"/>
    <cellStyle name="Normal 10 5" xfId="13" xr:uid="{00000000-0005-0000-0000-00000F000000}"/>
    <cellStyle name="Normal 2" xfId="14" xr:uid="{00000000-0005-0000-0000-000010000000}"/>
    <cellStyle name="Normal 2 2" xfId="15" xr:uid="{00000000-0005-0000-0000-000011000000}"/>
    <cellStyle name="Normal 2 2 2" xfId="16" xr:uid="{00000000-0005-0000-0000-000012000000}"/>
    <cellStyle name="Normal 2 2 2 2" xfId="17" xr:uid="{00000000-0005-0000-0000-000013000000}"/>
    <cellStyle name="Normal 2 2 3" xfId="18" xr:uid="{00000000-0005-0000-0000-000014000000}"/>
    <cellStyle name="Normal 2 3" xfId="19" xr:uid="{00000000-0005-0000-0000-000015000000}"/>
    <cellStyle name="Normal 2 6" xfId="20" xr:uid="{00000000-0005-0000-0000-000016000000}"/>
    <cellStyle name="Normal 2 6 2" xfId="21" xr:uid="{00000000-0005-0000-0000-000017000000}"/>
    <cellStyle name="Normal 3" xfId="22" xr:uid="{00000000-0005-0000-0000-000018000000}"/>
    <cellStyle name="Normal 3 2" xfId="23" xr:uid="{00000000-0005-0000-0000-000019000000}"/>
    <cellStyle name="Normal 3 2 2" xfId="24" xr:uid="{00000000-0005-0000-0000-00001A000000}"/>
    <cellStyle name="Normal 3 2 3" xfId="25" xr:uid="{00000000-0005-0000-0000-00001B000000}"/>
    <cellStyle name="Normal 4" xfId="26" xr:uid="{00000000-0005-0000-0000-00001C000000}"/>
    <cellStyle name="Normal 4 2" xfId="27" xr:uid="{00000000-0005-0000-0000-00001D000000}"/>
    <cellStyle name="Normal 4 3" xfId="28" xr:uid="{00000000-0005-0000-0000-00001E000000}"/>
    <cellStyle name="Normal 5" xfId="29" xr:uid="{00000000-0005-0000-0000-00001F000000}"/>
    <cellStyle name="Normal 6" xfId="30" xr:uid="{00000000-0005-0000-0000-000020000000}"/>
    <cellStyle name="Normal 7" xfId="31" xr:uid="{00000000-0005-0000-0000-000021000000}"/>
    <cellStyle name="Porcentagem" xfId="3" builtinId="5"/>
    <cellStyle name="Porcentagem 2" xfId="32" xr:uid="{00000000-0005-0000-0000-000022000000}"/>
    <cellStyle name="Porcentagem 5" xfId="33" xr:uid="{00000000-0005-0000-0000-000023000000}"/>
    <cellStyle name="Porcentagem_BDCC 3,00x1,50m" xfId="34" xr:uid="{00000000-0005-0000-0000-000024000000}"/>
    <cellStyle name="Separador de milhares_BDCC 3,00x1,50m" xfId="35" xr:uid="{00000000-0005-0000-0000-000025000000}"/>
    <cellStyle name="Vírgula" xfId="1" builtinId="3"/>
    <cellStyle name="Vírgula 2" xfId="36" xr:uid="{00000000-0005-0000-0000-000026000000}"/>
    <cellStyle name="Vírgula 2 2" xfId="37" xr:uid="{00000000-0005-0000-0000-000027000000}"/>
    <cellStyle name="Vírgula 2 3" xfId="38" xr:uid="{00000000-0005-0000-0000-000028000000}"/>
    <cellStyle name="Vírgula 3" xfId="39" xr:uid="{00000000-0005-0000-0000-000029000000}"/>
    <cellStyle name="Vírgula 4" xfId="40" xr:uid="{00000000-0005-0000-0000-00002A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99999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 /><Relationship Id="rId13" Type="http://schemas.openxmlformats.org/officeDocument/2006/relationships/theme" Target="theme/theme1.xml" /><Relationship Id="rId3" Type="http://schemas.openxmlformats.org/officeDocument/2006/relationships/worksheet" Target="worksheets/sheet3.xml" /><Relationship Id="rId7" Type="http://schemas.openxmlformats.org/officeDocument/2006/relationships/worksheet" Target="worksheets/sheet7.xml" /><Relationship Id="rId12" Type="http://schemas.openxmlformats.org/officeDocument/2006/relationships/worksheet" Target="worksheets/sheet12.xml" /><Relationship Id="rId2" Type="http://schemas.openxmlformats.org/officeDocument/2006/relationships/worksheet" Target="worksheets/sheet2.xml" /><Relationship Id="rId16" Type="http://schemas.openxmlformats.org/officeDocument/2006/relationships/calcChain" Target="calcChain.xml" /><Relationship Id="rId1" Type="http://schemas.openxmlformats.org/officeDocument/2006/relationships/worksheet" Target="worksheets/sheet1.xml" /><Relationship Id="rId6" Type="http://schemas.openxmlformats.org/officeDocument/2006/relationships/worksheet" Target="worksheets/sheet6.xml" /><Relationship Id="rId11" Type="http://schemas.openxmlformats.org/officeDocument/2006/relationships/worksheet" Target="worksheets/sheet11.xml" /><Relationship Id="rId5" Type="http://schemas.openxmlformats.org/officeDocument/2006/relationships/worksheet" Target="worksheets/sheet5.xml" /><Relationship Id="rId15" Type="http://schemas.openxmlformats.org/officeDocument/2006/relationships/sharedStrings" Target="sharedStrings.xml" /><Relationship Id="rId10" Type="http://schemas.openxmlformats.org/officeDocument/2006/relationships/worksheet" Target="worksheets/sheet10.xml" /><Relationship Id="rId4" Type="http://schemas.openxmlformats.org/officeDocument/2006/relationships/worksheet" Target="worksheets/sheet4.xml" /><Relationship Id="rId9" Type="http://schemas.openxmlformats.org/officeDocument/2006/relationships/worksheet" Target="worksheets/sheet9.xml" /><Relationship Id="rId1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8"/>
  <sheetViews>
    <sheetView view="pageBreakPreview" topLeftCell="A22" zoomScaleNormal="75" workbookViewId="0">
      <selection activeCell="E38" sqref="E38"/>
    </sheetView>
  </sheetViews>
  <sheetFormatPr defaultColWidth="8.62890625" defaultRowHeight="12.75" x14ac:dyDescent="0.15"/>
  <cols>
    <col min="1" max="3" width="13.6171875" style="15" customWidth="1"/>
    <col min="4" max="4" width="65.40234375" customWidth="1"/>
    <col min="6" max="6" width="12.26953125" style="16" customWidth="1"/>
    <col min="7" max="7" width="13.078125" style="17" customWidth="1"/>
    <col min="8" max="8" width="17.52734375" customWidth="1"/>
    <col min="12" max="12" width="11.32421875" customWidth="1"/>
  </cols>
  <sheetData>
    <row r="1" spans="1:12" x14ac:dyDescent="0.15">
      <c r="A1" s="14"/>
      <c r="B1" s="14"/>
      <c r="C1" s="14"/>
      <c r="D1" s="14"/>
      <c r="E1" s="14"/>
      <c r="F1" s="14"/>
      <c r="G1" s="14"/>
      <c r="H1" s="14"/>
    </row>
    <row r="2" spans="1:12" x14ac:dyDescent="0.15">
      <c r="A2" s="14"/>
      <c r="B2" s="14"/>
      <c r="C2" s="14"/>
      <c r="D2" s="14"/>
      <c r="E2" s="14"/>
      <c r="F2" s="14"/>
      <c r="G2" s="14"/>
      <c r="H2" s="14"/>
    </row>
    <row r="3" spans="1:12" x14ac:dyDescent="0.15">
      <c r="A3" s="14"/>
      <c r="B3" s="14"/>
      <c r="C3" s="14"/>
      <c r="D3" s="14"/>
      <c r="E3" s="14"/>
      <c r="F3" s="14"/>
      <c r="G3" s="14"/>
      <c r="H3" s="14"/>
    </row>
    <row r="4" spans="1:12" x14ac:dyDescent="0.15">
      <c r="A4" s="14"/>
      <c r="B4" s="14"/>
      <c r="C4" s="14"/>
      <c r="D4" s="14"/>
      <c r="E4" s="14"/>
      <c r="F4" s="14"/>
      <c r="G4" s="14"/>
      <c r="H4" s="14"/>
    </row>
    <row r="5" spans="1:12" x14ac:dyDescent="0.15">
      <c r="A5" s="14"/>
      <c r="B5" s="14"/>
      <c r="C5" s="14"/>
      <c r="D5" s="14"/>
      <c r="E5" s="14"/>
      <c r="F5" s="14"/>
      <c r="G5" s="14"/>
      <c r="H5" s="14"/>
    </row>
    <row r="6" spans="1:12" ht="18.75" customHeight="1" x14ac:dyDescent="0.15">
      <c r="A6" s="13" t="s">
        <v>0</v>
      </c>
      <c r="B6" s="13"/>
      <c r="C6" s="13"/>
      <c r="D6" s="13"/>
      <c r="E6" s="12" t="s">
        <v>1</v>
      </c>
      <c r="F6" s="12"/>
      <c r="G6" s="12"/>
      <c r="H6" s="12"/>
    </row>
    <row r="7" spans="1:12" ht="18" customHeight="1" x14ac:dyDescent="0.15">
      <c r="A7" s="13" t="s">
        <v>2</v>
      </c>
      <c r="B7" s="13"/>
      <c r="C7" s="13"/>
      <c r="D7" s="13"/>
      <c r="E7" s="12"/>
      <c r="F7" s="12"/>
      <c r="G7" s="12"/>
      <c r="H7" s="12"/>
    </row>
    <row r="8" spans="1:12" ht="16.5" customHeight="1" x14ac:dyDescent="0.15">
      <c r="A8" s="13" t="s">
        <v>3</v>
      </c>
      <c r="B8" s="13"/>
      <c r="C8" s="13"/>
      <c r="D8" s="13"/>
      <c r="E8" s="12"/>
      <c r="F8" s="12"/>
      <c r="G8" s="12"/>
      <c r="H8" s="12"/>
    </row>
    <row r="9" spans="1:12" ht="18" customHeight="1" x14ac:dyDescent="0.15">
      <c r="A9" s="13" t="s">
        <v>4</v>
      </c>
      <c r="B9" s="13"/>
      <c r="C9" s="13"/>
      <c r="D9" s="13"/>
      <c r="E9" s="12"/>
      <c r="F9" s="12"/>
      <c r="G9" s="12"/>
      <c r="H9" s="12"/>
    </row>
    <row r="10" spans="1:12" ht="15" x14ac:dyDescent="0.15">
      <c r="A10" s="18" t="s">
        <v>5</v>
      </c>
      <c r="B10" s="18"/>
      <c r="C10" s="18"/>
      <c r="D10" s="19" t="s">
        <v>6</v>
      </c>
      <c r="E10" s="20" t="s">
        <v>7</v>
      </c>
      <c r="F10" s="21" t="s">
        <v>8</v>
      </c>
      <c r="G10" s="22" t="s">
        <v>9</v>
      </c>
      <c r="H10" s="23" t="s">
        <v>10</v>
      </c>
    </row>
    <row r="11" spans="1:12" ht="15" x14ac:dyDescent="0.2">
      <c r="A11" s="24" t="s">
        <v>11</v>
      </c>
      <c r="B11" s="25" t="s">
        <v>12</v>
      </c>
      <c r="C11" s="26"/>
      <c r="D11" s="27" t="s">
        <v>13</v>
      </c>
      <c r="E11" s="28"/>
      <c r="F11" s="29"/>
      <c r="G11" s="29"/>
      <c r="H11" s="30">
        <f>SUM(H12:H13)</f>
        <v>2811.02</v>
      </c>
      <c r="I11" s="31"/>
    </row>
    <row r="12" spans="1:12" ht="15" x14ac:dyDescent="0.2">
      <c r="A12" s="24" t="s">
        <v>14</v>
      </c>
      <c r="B12" s="32" t="s">
        <v>15</v>
      </c>
      <c r="C12" s="32" t="s">
        <v>16</v>
      </c>
      <c r="D12" s="33" t="s">
        <v>17</v>
      </c>
      <c r="E12" s="28" t="s">
        <v>18</v>
      </c>
      <c r="F12" s="29">
        <v>30</v>
      </c>
      <c r="G12" s="29">
        <f>9.84*1.309</f>
        <v>12.880559999999999</v>
      </c>
      <c r="H12" s="34">
        <f>ROUND(G12*F12,2)</f>
        <v>386.42</v>
      </c>
    </row>
    <row r="13" spans="1:12" ht="15" x14ac:dyDescent="0.2">
      <c r="A13" s="24" t="s">
        <v>19</v>
      </c>
      <c r="B13" s="32" t="s">
        <v>20</v>
      </c>
      <c r="C13" s="32" t="s">
        <v>21</v>
      </c>
      <c r="D13" s="33" t="s">
        <v>22</v>
      </c>
      <c r="E13" s="28" t="s">
        <v>18</v>
      </c>
      <c r="F13" s="29">
        <f>'MEMORIAL EXECUÇÃO'!H44</f>
        <v>25</v>
      </c>
      <c r="G13" s="29">
        <f>74.09*1.309</f>
        <v>96.983810000000005</v>
      </c>
      <c r="H13" s="34">
        <f>ROUND(G13*F13,2)</f>
        <v>2424.6</v>
      </c>
    </row>
    <row r="14" spans="1:12" ht="15" x14ac:dyDescent="0.2">
      <c r="A14" s="24" t="s">
        <v>23</v>
      </c>
      <c r="B14" s="27" t="s">
        <v>24</v>
      </c>
      <c r="C14" s="26"/>
      <c r="D14" s="27" t="s">
        <v>25</v>
      </c>
      <c r="E14" s="35"/>
      <c r="F14" s="36"/>
      <c r="G14" s="36"/>
      <c r="H14" s="37">
        <f>SUM(H15)</f>
        <v>2508.8000000000002</v>
      </c>
    </row>
    <row r="15" spans="1:12" ht="34.5" customHeight="1" x14ac:dyDescent="0.15">
      <c r="A15" s="24" t="s">
        <v>26</v>
      </c>
      <c r="B15" s="32" t="s">
        <v>27</v>
      </c>
      <c r="C15" s="32" t="s">
        <v>21</v>
      </c>
      <c r="D15" s="33" t="s">
        <v>28</v>
      </c>
      <c r="E15" s="28" t="s">
        <v>29</v>
      </c>
      <c r="F15" s="29">
        <v>1</v>
      </c>
      <c r="G15" s="29">
        <f>1916.58*1.309</f>
        <v>2508.8032199999998</v>
      </c>
      <c r="H15" s="34">
        <f>ROUND(G15*F15,2)</f>
        <v>2508.8000000000002</v>
      </c>
      <c r="L15" s="31"/>
    </row>
    <row r="16" spans="1:12" ht="15" x14ac:dyDescent="0.15">
      <c r="A16" s="24"/>
      <c r="B16" s="27" t="s">
        <v>30</v>
      </c>
      <c r="C16" s="26"/>
      <c r="D16" s="27" t="s">
        <v>31</v>
      </c>
      <c r="E16" s="38"/>
      <c r="F16" s="38"/>
      <c r="G16" s="39"/>
      <c r="H16" s="34">
        <f>ROUND(G16*F16,2)</f>
        <v>0</v>
      </c>
    </row>
    <row r="17" spans="1:9" ht="15" x14ac:dyDescent="0.15">
      <c r="A17" s="24" t="s">
        <v>32</v>
      </c>
      <c r="B17" s="27" t="s">
        <v>33</v>
      </c>
      <c r="C17" s="26"/>
      <c r="D17" s="27" t="s">
        <v>34</v>
      </c>
      <c r="E17" s="38"/>
      <c r="F17" s="38"/>
      <c r="G17" s="39"/>
      <c r="H17" s="37">
        <f>SUM(H18:H20)</f>
        <v>16480.330520000003</v>
      </c>
    </row>
    <row r="18" spans="1:9" ht="27" customHeight="1" x14ac:dyDescent="0.15">
      <c r="A18" s="24" t="s">
        <v>35</v>
      </c>
      <c r="B18" s="32" t="s">
        <v>36</v>
      </c>
      <c r="C18" s="32" t="s">
        <v>21</v>
      </c>
      <c r="D18" s="33" t="s">
        <v>37</v>
      </c>
      <c r="E18" s="28" t="s">
        <v>29</v>
      </c>
      <c r="F18" s="29">
        <f>'MEMORIAL EXECUÇÃO'!H67</f>
        <v>10.614000000000001</v>
      </c>
      <c r="G18" s="29">
        <f>305.34*1.309</f>
        <v>399.69005999999996</v>
      </c>
      <c r="H18" s="34">
        <f>ROUND(G18*F18,2)</f>
        <v>4242.3100000000004</v>
      </c>
    </row>
    <row r="19" spans="1:9" ht="15" x14ac:dyDescent="0.15">
      <c r="A19" s="24" t="s">
        <v>38</v>
      </c>
      <c r="B19" s="32" t="s">
        <v>39</v>
      </c>
      <c r="C19" s="32" t="s">
        <v>21</v>
      </c>
      <c r="D19" s="33" t="s">
        <v>40</v>
      </c>
      <c r="E19" s="28" t="s">
        <v>18</v>
      </c>
      <c r="F19" s="29">
        <v>1</v>
      </c>
      <c r="G19" s="29">
        <f>2528.28*1.309</f>
        <v>3309.5185200000001</v>
      </c>
      <c r="H19" s="34">
        <f>F19*G19</f>
        <v>3309.5185200000001</v>
      </c>
    </row>
    <row r="20" spans="1:9" ht="34.5" customHeight="1" x14ac:dyDescent="0.15">
      <c r="A20" s="24" t="s">
        <v>41</v>
      </c>
      <c r="B20" s="40"/>
      <c r="C20" s="32" t="s">
        <v>42</v>
      </c>
      <c r="D20" s="41" t="s">
        <v>43</v>
      </c>
      <c r="E20" s="28" t="s">
        <v>29</v>
      </c>
      <c r="F20" s="42">
        <f>'MEMORIAL EXECUÇÃO'!H71</f>
        <v>9.3500000000000014</v>
      </c>
      <c r="G20" s="42">
        <f>'COMP. GUARDA CORPO'!J57</f>
        <v>954.92</v>
      </c>
      <c r="H20" s="43">
        <f>F20*G20</f>
        <v>8928.5020000000004</v>
      </c>
    </row>
    <row r="21" spans="1:9" ht="15" x14ac:dyDescent="0.15">
      <c r="A21" s="24" t="s">
        <v>44</v>
      </c>
      <c r="B21" s="25" t="s">
        <v>45</v>
      </c>
      <c r="C21" s="27"/>
      <c r="D21" s="27" t="s">
        <v>46</v>
      </c>
      <c r="F21" s="29"/>
      <c r="G21" s="29"/>
      <c r="H21" s="37">
        <f>SUM(H22)</f>
        <v>800.06</v>
      </c>
    </row>
    <row r="22" spans="1:9" ht="15" x14ac:dyDescent="0.15">
      <c r="A22" s="24" t="s">
        <v>47</v>
      </c>
      <c r="B22" s="32" t="s">
        <v>48</v>
      </c>
      <c r="C22" s="32" t="s">
        <v>16</v>
      </c>
      <c r="D22" s="33" t="s">
        <v>49</v>
      </c>
      <c r="E22" s="28" t="s">
        <v>29</v>
      </c>
      <c r="F22" s="29">
        <f>'MEMORIAL EXECUÇÃO'!H47</f>
        <v>11.532</v>
      </c>
      <c r="G22" s="29">
        <f>53*1.309</f>
        <v>69.376999999999995</v>
      </c>
      <c r="H22" s="34">
        <f>ROUND(G22*F22,2)</f>
        <v>800.06</v>
      </c>
    </row>
    <row r="23" spans="1:9" ht="15" x14ac:dyDescent="0.15">
      <c r="A23" s="24"/>
      <c r="B23" s="25" t="s">
        <v>50</v>
      </c>
      <c r="C23" s="26"/>
      <c r="D23" s="27" t="s">
        <v>51</v>
      </c>
      <c r="E23" s="38"/>
      <c r="F23" s="38"/>
      <c r="G23" s="39"/>
      <c r="H23" s="37">
        <f>SUM(H25:H26)</f>
        <v>6325.71</v>
      </c>
    </row>
    <row r="24" spans="1:9" ht="15" x14ac:dyDescent="0.15">
      <c r="A24" s="24" t="s">
        <v>52</v>
      </c>
      <c r="B24" s="25" t="s">
        <v>53</v>
      </c>
      <c r="C24" s="26"/>
      <c r="D24" s="27" t="s">
        <v>54</v>
      </c>
      <c r="E24" s="38"/>
      <c r="F24" s="38"/>
      <c r="G24" s="39"/>
      <c r="H24" s="34">
        <f>ROUND(G24*F24,2)</f>
        <v>0</v>
      </c>
      <c r="I24" s="44"/>
    </row>
    <row r="25" spans="1:9" ht="27.75" x14ac:dyDescent="0.2">
      <c r="A25" s="24" t="s">
        <v>55</v>
      </c>
      <c r="B25" s="32" t="s">
        <v>56</v>
      </c>
      <c r="C25" s="32" t="s">
        <v>16</v>
      </c>
      <c r="D25" s="33" t="s">
        <v>57</v>
      </c>
      <c r="E25" s="28" t="s">
        <v>29</v>
      </c>
      <c r="F25" s="29">
        <f>'MEMORIAL EXECUÇÃO'!H53</f>
        <v>125.06400000000001</v>
      </c>
      <c r="G25" s="29">
        <f>13.09*1.309</f>
        <v>17.134809999999998</v>
      </c>
      <c r="H25" s="34">
        <f>ROUND(G25*F25,2)</f>
        <v>2142.9499999999998</v>
      </c>
    </row>
    <row r="26" spans="1:9" ht="27.75" x14ac:dyDescent="0.2">
      <c r="A26" s="24" t="s">
        <v>58</v>
      </c>
      <c r="B26" s="32" t="s">
        <v>59</v>
      </c>
      <c r="C26" s="32" t="s">
        <v>16</v>
      </c>
      <c r="D26" s="33" t="s">
        <v>60</v>
      </c>
      <c r="E26" s="28" t="s">
        <v>29</v>
      </c>
      <c r="F26" s="29">
        <f>'MEMORIAL EXECUÇÃO'!H57</f>
        <v>125.06400000000001</v>
      </c>
      <c r="G26" s="29">
        <f>25.55*1.309</f>
        <v>33.444949999999999</v>
      </c>
      <c r="H26" s="34">
        <f>ROUND(G26*F26,2)</f>
        <v>4182.76</v>
      </c>
    </row>
    <row r="27" spans="1:9" ht="15" x14ac:dyDescent="0.15">
      <c r="A27" s="45" t="s">
        <v>61</v>
      </c>
      <c r="B27" s="45"/>
      <c r="C27" s="45"/>
      <c r="D27" s="46" t="s">
        <v>62</v>
      </c>
      <c r="E27" s="47"/>
      <c r="F27" s="48"/>
      <c r="G27" s="34"/>
      <c r="H27" s="49">
        <f>SUM(H28:H33)</f>
        <v>208077.03999999998</v>
      </c>
    </row>
    <row r="28" spans="1:9" ht="15" x14ac:dyDescent="0.2">
      <c r="A28" s="24" t="s">
        <v>63</v>
      </c>
      <c r="B28" s="32"/>
      <c r="C28" s="32" t="s">
        <v>42</v>
      </c>
      <c r="D28" s="33" t="s">
        <v>64</v>
      </c>
      <c r="E28" s="28" t="s">
        <v>29</v>
      </c>
      <c r="F28" s="29">
        <f>'MEMORIAL EXECUÇÃO'!H15</f>
        <v>49.545000000000002</v>
      </c>
      <c r="G28" s="50">
        <f>'COMP. PAINEL MDF'!J57</f>
        <v>618.12</v>
      </c>
      <c r="H28" s="34">
        <f>ROUND(G28*F28,2)</f>
        <v>30624.76</v>
      </c>
    </row>
    <row r="29" spans="1:9" ht="15" x14ac:dyDescent="0.2">
      <c r="A29" s="24" t="s">
        <v>65</v>
      </c>
      <c r="B29" s="32"/>
      <c r="C29" s="32" t="s">
        <v>42</v>
      </c>
      <c r="D29" s="33" t="s">
        <v>66</v>
      </c>
      <c r="E29" s="28" t="s">
        <v>29</v>
      </c>
      <c r="F29" s="29">
        <f>'MEMORIAL EXECUÇÃO'!H21+'MEMORIAL EXECUÇÃO'!H27</f>
        <v>78.121499999999997</v>
      </c>
      <c r="G29" s="29">
        <f>'COMP. PAINEL MDF RIPADO'!J57</f>
        <v>1492.62</v>
      </c>
      <c r="H29" s="34">
        <f>ROUND(G29*F29,2)</f>
        <v>116605.71</v>
      </c>
    </row>
    <row r="30" spans="1:9" ht="27" customHeight="1" x14ac:dyDescent="0.15">
      <c r="A30" s="24" t="s">
        <v>67</v>
      </c>
      <c r="B30" s="32"/>
      <c r="C30" s="32" t="s">
        <v>42</v>
      </c>
      <c r="D30" s="33" t="s">
        <v>68</v>
      </c>
      <c r="E30" s="28" t="s">
        <v>18</v>
      </c>
      <c r="F30" s="29">
        <v>3</v>
      </c>
      <c r="G30" s="29">
        <f>'COMP. PORTAS'!J61</f>
        <v>4216.1000000000004</v>
      </c>
      <c r="H30" s="34">
        <f>ROUND(G30*F30,2)</f>
        <v>12648.3</v>
      </c>
    </row>
    <row r="31" spans="1:9" ht="15" x14ac:dyDescent="0.2">
      <c r="A31" s="24" t="s">
        <v>69</v>
      </c>
      <c r="B31" s="32"/>
      <c r="C31" s="32" t="s">
        <v>42</v>
      </c>
      <c r="D31" s="33" t="s">
        <v>70</v>
      </c>
      <c r="E31" s="28" t="s">
        <v>71</v>
      </c>
      <c r="F31" s="29">
        <f>'MEMORIAL EXECUÇÃO'!H40</f>
        <v>78.150000000000006</v>
      </c>
      <c r="G31" s="29">
        <f>'COMP. PERFIL LED'!J53</f>
        <v>178.96</v>
      </c>
      <c r="H31" s="34">
        <f>ROUND(G31*F31,2)</f>
        <v>13985.72</v>
      </c>
    </row>
    <row r="32" spans="1:9" ht="34.5" customHeight="1" x14ac:dyDescent="0.2">
      <c r="A32" s="24" t="s">
        <v>72</v>
      </c>
      <c r="B32" s="32"/>
      <c r="C32" s="32" t="s">
        <v>42</v>
      </c>
      <c r="D32" s="33" t="s">
        <v>73</v>
      </c>
      <c r="E32" s="28" t="s">
        <v>29</v>
      </c>
      <c r="F32" s="29">
        <f>'MEMORIAL EXECUÇÃO'!H76</f>
        <v>64.807000000000002</v>
      </c>
      <c r="G32" s="29">
        <f>'COMP. PAPEL DE PAREDE'!J57</f>
        <v>348.73</v>
      </c>
      <c r="H32" s="34">
        <f>ROUND(G32*F32,2)</f>
        <v>22600.15</v>
      </c>
    </row>
    <row r="33" spans="1:8" ht="15" x14ac:dyDescent="0.2">
      <c r="A33" s="24" t="s">
        <v>74</v>
      </c>
      <c r="B33" s="32"/>
      <c r="C33" s="32" t="s">
        <v>42</v>
      </c>
      <c r="D33" s="33" t="s">
        <v>75</v>
      </c>
      <c r="E33" s="28" t="s">
        <v>29</v>
      </c>
      <c r="F33" s="29">
        <f>'MEMORIAL EXECUÇÃO'!H81</f>
        <v>60</v>
      </c>
      <c r="G33" s="29">
        <f>'COMP. CARPETE'!J57</f>
        <v>193.54</v>
      </c>
      <c r="H33" s="34">
        <f>ROUND(G33*F33,2)</f>
        <v>11612.4</v>
      </c>
    </row>
    <row r="35" spans="1:8" ht="15" x14ac:dyDescent="0.15">
      <c r="A35" s="51"/>
      <c r="B35" s="51"/>
      <c r="C35" s="51"/>
      <c r="D35" s="52" t="s">
        <v>76</v>
      </c>
      <c r="E35" s="53"/>
      <c r="F35" s="54"/>
      <c r="G35" s="55"/>
      <c r="H35" s="56">
        <f>H11+H14+H17+H21+H23+H27</f>
        <v>237002.96051999999</v>
      </c>
    </row>
    <row r="36" spans="1:8" x14ac:dyDescent="0.15">
      <c r="E36" s="57"/>
      <c r="F36" s="58"/>
      <c r="G36" s="59"/>
      <c r="H36" s="60"/>
    </row>
    <row r="37" spans="1:8" ht="15" x14ac:dyDescent="0.2">
      <c r="E37" s="11" t="s">
        <v>77</v>
      </c>
      <c r="F37" s="11"/>
      <c r="G37" s="11"/>
      <c r="H37" s="11"/>
    </row>
    <row r="38" spans="1:8" ht="15" x14ac:dyDescent="0.2">
      <c r="E38" s="10" t="s">
        <v>78</v>
      </c>
      <c r="F38" s="10"/>
      <c r="G38" s="10"/>
      <c r="H38" s="10"/>
    </row>
  </sheetData>
  <mergeCells count="8">
    <mergeCell ref="E37:H37"/>
    <mergeCell ref="E38:H38"/>
    <mergeCell ref="A1:H5"/>
    <mergeCell ref="A6:D6"/>
    <mergeCell ref="E6:H9"/>
    <mergeCell ref="A7:D7"/>
    <mergeCell ref="A8:D8"/>
    <mergeCell ref="A9:D9"/>
  </mergeCells>
  <pageMargins left="0.51180555555555496" right="0.51180555555555496" top="0.78749999999999998" bottom="0.78749999999999998" header="0.51180555555555496" footer="0.51180555555555496"/>
  <pageSetup paperSize="9" scale="8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81"/>
  <sheetViews>
    <sheetView view="pageBreakPreview" topLeftCell="A37" zoomScaleNormal="75" workbookViewId="0">
      <selection activeCell="R65" sqref="R65"/>
    </sheetView>
  </sheetViews>
  <sheetFormatPr defaultColWidth="8.62890625" defaultRowHeight="12.75" x14ac:dyDescent="0.15"/>
  <cols>
    <col min="1" max="1" width="13.6171875" style="15" customWidth="1"/>
    <col min="2" max="2" width="57.3125" customWidth="1"/>
    <col min="3" max="3" width="17.6640625" customWidth="1"/>
    <col min="4" max="4" width="17.6640625" style="16" customWidth="1"/>
    <col min="5" max="5" width="24.40625" style="17" customWidth="1"/>
    <col min="6" max="6" width="14.6953125" customWidth="1"/>
    <col min="7" max="7" width="16.5859375" customWidth="1"/>
    <col min="8" max="8" width="19.8203125" customWidth="1"/>
  </cols>
  <sheetData>
    <row r="1" spans="1:9" x14ac:dyDescent="0.15">
      <c r="A1" s="9"/>
      <c r="B1" s="9"/>
      <c r="C1" s="9"/>
      <c r="D1" s="9"/>
      <c r="E1" s="9"/>
      <c r="F1" s="9"/>
      <c r="G1" s="9"/>
      <c r="H1" s="9"/>
    </row>
    <row r="2" spans="1:9" x14ac:dyDescent="0.15">
      <c r="A2" s="9"/>
      <c r="B2" s="9"/>
      <c r="C2" s="9"/>
      <c r="D2" s="9"/>
      <c r="E2" s="9"/>
      <c r="F2" s="9"/>
      <c r="G2" s="9"/>
      <c r="H2" s="9"/>
    </row>
    <row r="3" spans="1:9" x14ac:dyDescent="0.15">
      <c r="A3" s="9"/>
      <c r="B3" s="9"/>
      <c r="C3" s="9"/>
      <c r="D3" s="9"/>
      <c r="E3" s="9"/>
      <c r="F3" s="9"/>
      <c r="G3" s="9"/>
      <c r="H3" s="9"/>
    </row>
    <row r="4" spans="1:9" x14ac:dyDescent="0.15">
      <c r="A4" s="9"/>
      <c r="B4" s="9"/>
      <c r="C4" s="9"/>
      <c r="D4" s="9"/>
      <c r="E4" s="9"/>
      <c r="F4" s="9"/>
      <c r="G4" s="9"/>
      <c r="H4" s="9"/>
    </row>
    <row r="5" spans="1:9" x14ac:dyDescent="0.15">
      <c r="A5" s="9"/>
      <c r="B5" s="9"/>
      <c r="C5" s="9"/>
      <c r="D5" s="9"/>
      <c r="E5" s="9"/>
      <c r="F5" s="9"/>
      <c r="G5" s="9"/>
      <c r="H5" s="9"/>
    </row>
    <row r="6" spans="1:9" ht="18.75" customHeight="1" x14ac:dyDescent="0.15">
      <c r="A6" s="8" t="s">
        <v>0</v>
      </c>
      <c r="B6" s="8"/>
      <c r="C6" s="8"/>
      <c r="D6" s="12" t="s">
        <v>1</v>
      </c>
      <c r="E6" s="12"/>
      <c r="F6" s="12"/>
      <c r="G6" s="12"/>
      <c r="H6" s="12"/>
    </row>
    <row r="7" spans="1:9" ht="18" customHeight="1" x14ac:dyDescent="0.15">
      <c r="A7" s="7" t="s">
        <v>79</v>
      </c>
      <c r="B7" s="7"/>
      <c r="C7" s="7"/>
      <c r="D7" s="12"/>
      <c r="E7" s="12"/>
      <c r="F7" s="12"/>
      <c r="G7" s="12"/>
      <c r="H7" s="12"/>
    </row>
    <row r="8" spans="1:9" ht="16.5" customHeight="1" x14ac:dyDescent="0.15">
      <c r="A8" s="7" t="s">
        <v>3</v>
      </c>
      <c r="B8" s="7"/>
      <c r="C8" s="7"/>
      <c r="D8" s="12"/>
      <c r="E8" s="12"/>
      <c r="F8" s="12"/>
      <c r="G8" s="12"/>
      <c r="H8" s="12"/>
    </row>
    <row r="9" spans="1:9" ht="18" customHeight="1" x14ac:dyDescent="0.15">
      <c r="A9" s="6" t="s">
        <v>4</v>
      </c>
      <c r="B9" s="6"/>
      <c r="C9" s="6"/>
      <c r="D9" s="12"/>
      <c r="E9" s="12"/>
      <c r="F9" s="12"/>
      <c r="G9" s="12"/>
      <c r="H9" s="12"/>
    </row>
    <row r="10" spans="1:9" ht="12.75" customHeight="1" x14ac:dyDescent="0.15">
      <c r="A10" s="5"/>
      <c r="B10" s="5"/>
      <c r="C10" s="5"/>
      <c r="D10" s="5"/>
      <c r="E10" s="5"/>
      <c r="F10" s="5"/>
      <c r="G10" s="5"/>
      <c r="H10" s="5"/>
    </row>
    <row r="11" spans="1:9" ht="15" x14ac:dyDescent="0.15">
      <c r="A11" s="61" t="s">
        <v>80</v>
      </c>
      <c r="B11" s="62" t="s">
        <v>81</v>
      </c>
      <c r="C11" s="62" t="s">
        <v>82</v>
      </c>
      <c r="D11" s="4"/>
      <c r="E11" s="63"/>
      <c r="F11" s="63"/>
      <c r="G11" s="64"/>
      <c r="H11" s="3" t="s">
        <v>83</v>
      </c>
    </row>
    <row r="12" spans="1:9" ht="31.5" customHeight="1" x14ac:dyDescent="0.2">
      <c r="A12" s="2" t="s">
        <v>47</v>
      </c>
      <c r="B12" s="65" t="s">
        <v>84</v>
      </c>
      <c r="C12" s="28"/>
      <c r="D12" s="4"/>
      <c r="E12" s="63" t="s">
        <v>85</v>
      </c>
      <c r="F12" s="63" t="s">
        <v>86</v>
      </c>
      <c r="G12" s="66" t="s">
        <v>87</v>
      </c>
      <c r="H12" s="3"/>
      <c r="I12" s="67"/>
    </row>
    <row r="13" spans="1:9" ht="15" x14ac:dyDescent="0.15">
      <c r="A13" s="2"/>
      <c r="B13" s="68" t="s">
        <v>88</v>
      </c>
      <c r="C13" s="29"/>
      <c r="D13" s="29"/>
      <c r="E13" s="29">
        <f>10.67+8.62</f>
        <v>19.29</v>
      </c>
      <c r="F13" s="29">
        <v>3.3</v>
      </c>
      <c r="G13" s="69">
        <v>1.85</v>
      </c>
      <c r="H13" s="70">
        <f>E13*F13</f>
        <v>63.656999999999996</v>
      </c>
    </row>
    <row r="14" spans="1:9" ht="15" x14ac:dyDescent="0.15">
      <c r="A14" s="71"/>
      <c r="B14" s="72" t="s">
        <v>89</v>
      </c>
      <c r="C14" s="29"/>
      <c r="D14" s="29"/>
      <c r="E14" s="29">
        <f>2+3.04</f>
        <v>5.04</v>
      </c>
      <c r="F14" s="29">
        <v>2.8</v>
      </c>
      <c r="G14" s="69"/>
      <c r="H14" s="70">
        <f>E14*F14</f>
        <v>14.111999999999998</v>
      </c>
    </row>
    <row r="15" spans="1:9" ht="15" x14ac:dyDescent="0.15">
      <c r="A15" s="73"/>
      <c r="B15" s="68"/>
      <c r="C15" s="28"/>
      <c r="D15" s="28"/>
      <c r="E15" s="28"/>
      <c r="F15" s="28"/>
      <c r="G15" s="74"/>
      <c r="H15" s="75">
        <f>SUM(H13:H13)-H14</f>
        <v>49.545000000000002</v>
      </c>
    </row>
    <row r="16" spans="1:9" ht="15" x14ac:dyDescent="0.15">
      <c r="A16" s="73"/>
      <c r="B16" s="76"/>
      <c r="C16" s="28"/>
      <c r="D16" s="77"/>
      <c r="E16" s="28"/>
      <c r="F16" s="28"/>
      <c r="G16" s="78"/>
      <c r="H16" s="79"/>
    </row>
    <row r="17" spans="1:8" ht="31.5" customHeight="1" x14ac:dyDescent="0.2">
      <c r="A17" s="2" t="s">
        <v>90</v>
      </c>
      <c r="B17" s="65" t="s">
        <v>91</v>
      </c>
      <c r="C17" s="28"/>
      <c r="D17" s="80"/>
      <c r="E17" s="63" t="s">
        <v>85</v>
      </c>
      <c r="F17" s="63" t="s">
        <v>86</v>
      </c>
      <c r="G17" s="66"/>
      <c r="H17" s="81" t="s">
        <v>83</v>
      </c>
    </row>
    <row r="18" spans="1:8" ht="15" x14ac:dyDescent="0.15">
      <c r="A18" s="2"/>
      <c r="B18" s="68" t="s">
        <v>88</v>
      </c>
      <c r="C18" s="29"/>
      <c r="D18" s="29"/>
      <c r="E18" s="29">
        <v>8.6199999999999992</v>
      </c>
      <c r="F18" s="29">
        <f>3.3+1.5</f>
        <v>4.8</v>
      </c>
      <c r="G18" s="69"/>
      <c r="H18" s="70">
        <f>E18*F18</f>
        <v>41.375999999999998</v>
      </c>
    </row>
    <row r="19" spans="1:8" ht="15" x14ac:dyDescent="0.15">
      <c r="A19" s="2"/>
      <c r="B19" s="68"/>
      <c r="C19" s="29"/>
      <c r="D19" s="29"/>
      <c r="E19" s="29"/>
      <c r="F19" s="29"/>
      <c r="G19" s="69"/>
      <c r="H19" s="70">
        <f>E19*F19</f>
        <v>0</v>
      </c>
    </row>
    <row r="20" spans="1:8" ht="15" x14ac:dyDescent="0.15">
      <c r="A20" s="2"/>
      <c r="B20" s="68"/>
      <c r="C20" s="29"/>
      <c r="D20" s="29"/>
      <c r="E20" s="29"/>
      <c r="F20" s="29"/>
      <c r="G20" s="69"/>
      <c r="H20" s="70">
        <f>E20*F20</f>
        <v>0</v>
      </c>
    </row>
    <row r="21" spans="1:8" ht="15" x14ac:dyDescent="0.15">
      <c r="A21" s="73"/>
      <c r="B21" s="68"/>
      <c r="C21" s="28"/>
      <c r="D21" s="28"/>
      <c r="E21" s="28"/>
      <c r="F21" s="28"/>
      <c r="G21" s="74"/>
      <c r="H21" s="75">
        <f>SUM(H18:H20)</f>
        <v>41.375999999999998</v>
      </c>
    </row>
    <row r="22" spans="1:8" ht="15" x14ac:dyDescent="0.15">
      <c r="A22" s="82"/>
      <c r="B22" s="76"/>
      <c r="C22" s="28"/>
      <c r="D22" s="77"/>
      <c r="E22" s="28"/>
      <c r="F22" s="28"/>
      <c r="G22" s="78"/>
      <c r="H22" s="79"/>
    </row>
    <row r="23" spans="1:8" ht="31.5" customHeight="1" x14ac:dyDescent="0.2">
      <c r="A23" s="2" t="s">
        <v>90</v>
      </c>
      <c r="B23" s="65" t="s">
        <v>92</v>
      </c>
      <c r="C23" s="28"/>
      <c r="D23" s="80"/>
      <c r="E23" s="63" t="s">
        <v>85</v>
      </c>
      <c r="F23" s="63" t="s">
        <v>86</v>
      </c>
      <c r="G23" s="66"/>
      <c r="H23" s="81" t="s">
        <v>83</v>
      </c>
    </row>
    <row r="24" spans="1:8" ht="15" x14ac:dyDescent="0.15">
      <c r="A24" s="2"/>
      <c r="B24" s="68" t="s">
        <v>93</v>
      </c>
      <c r="C24" s="29"/>
      <c r="D24" s="29"/>
      <c r="E24" s="29">
        <v>9.35</v>
      </c>
      <c r="F24" s="29">
        <v>3.93</v>
      </c>
      <c r="G24" s="69"/>
      <c r="H24" s="70">
        <f>E24*F24</f>
        <v>36.7455</v>
      </c>
    </row>
    <row r="25" spans="1:8" ht="15" x14ac:dyDescent="0.15">
      <c r="A25" s="2"/>
      <c r="B25" s="68"/>
      <c r="C25" s="29"/>
      <c r="D25" s="29"/>
      <c r="E25" s="29"/>
      <c r="F25" s="29"/>
      <c r="G25" s="69"/>
      <c r="H25" s="70">
        <f>E25*F25</f>
        <v>0</v>
      </c>
    </row>
    <row r="26" spans="1:8" ht="15" x14ac:dyDescent="0.15">
      <c r="A26" s="2"/>
      <c r="B26" s="68"/>
      <c r="C26" s="29"/>
      <c r="D26" s="29"/>
      <c r="E26" s="29"/>
      <c r="F26" s="29"/>
      <c r="G26" s="69"/>
      <c r="H26" s="70">
        <f>E26*F26</f>
        <v>0</v>
      </c>
    </row>
    <row r="27" spans="1:8" ht="15" x14ac:dyDescent="0.15">
      <c r="A27" s="73"/>
      <c r="B27" s="68"/>
      <c r="C27" s="28"/>
      <c r="D27" s="28"/>
      <c r="E27" s="28"/>
      <c r="F27" s="28"/>
      <c r="G27" s="74"/>
      <c r="H27" s="75">
        <f>SUM(H24:H26)</f>
        <v>36.7455</v>
      </c>
    </row>
    <row r="28" spans="1:8" x14ac:dyDescent="0.15">
      <c r="A28" s="83"/>
    </row>
    <row r="29" spans="1:8" ht="31.5" customHeight="1" x14ac:dyDescent="0.2">
      <c r="A29" s="2" t="s">
        <v>94</v>
      </c>
      <c r="B29" s="65" t="s">
        <v>95</v>
      </c>
      <c r="C29" s="28"/>
      <c r="D29" s="28"/>
      <c r="E29" s="63"/>
      <c r="F29" s="63"/>
      <c r="G29" s="28"/>
      <c r="H29" s="63" t="s">
        <v>96</v>
      </c>
    </row>
    <row r="30" spans="1:8" ht="15" x14ac:dyDescent="0.15">
      <c r="A30" s="2"/>
      <c r="B30" s="68" t="s">
        <v>97</v>
      </c>
      <c r="C30" s="29"/>
      <c r="D30" s="29"/>
      <c r="E30" s="29"/>
      <c r="F30" s="29"/>
      <c r="G30" s="69"/>
      <c r="H30" s="70">
        <v>1</v>
      </c>
    </row>
    <row r="31" spans="1:8" ht="15" x14ac:dyDescent="0.15">
      <c r="A31" s="2"/>
      <c r="B31" s="68" t="s">
        <v>98</v>
      </c>
      <c r="C31" s="29"/>
      <c r="D31" s="29"/>
      <c r="E31" s="29"/>
      <c r="F31" s="29"/>
      <c r="G31" s="69"/>
      <c r="H31" s="70">
        <v>1</v>
      </c>
    </row>
    <row r="32" spans="1:8" ht="15" x14ac:dyDescent="0.15">
      <c r="A32" s="2"/>
      <c r="B32" s="68" t="s">
        <v>99</v>
      </c>
      <c r="C32" s="29"/>
      <c r="D32" s="29"/>
      <c r="E32" s="29"/>
      <c r="F32" s="29"/>
      <c r="G32" s="69"/>
      <c r="H32" s="70">
        <v>1</v>
      </c>
    </row>
    <row r="33" spans="1:12" ht="15" x14ac:dyDescent="0.15">
      <c r="A33" s="2"/>
      <c r="B33" s="68"/>
      <c r="C33" s="29"/>
      <c r="D33" s="29"/>
      <c r="E33" s="29"/>
      <c r="F33" s="29"/>
      <c r="G33" s="69"/>
      <c r="H33" s="70">
        <f>E33*F33</f>
        <v>0</v>
      </c>
    </row>
    <row r="34" spans="1:12" ht="15" x14ac:dyDescent="0.15">
      <c r="A34" s="2"/>
      <c r="B34" s="68"/>
      <c r="C34" s="29"/>
      <c r="D34" s="29"/>
      <c r="E34" s="29"/>
      <c r="F34" s="29"/>
      <c r="G34" s="69"/>
      <c r="H34" s="70">
        <f>E34*F34</f>
        <v>0</v>
      </c>
    </row>
    <row r="35" spans="1:12" ht="15" x14ac:dyDescent="0.15">
      <c r="A35" s="73"/>
      <c r="B35" s="68"/>
      <c r="C35" s="28"/>
      <c r="D35" s="28"/>
      <c r="E35" s="28"/>
      <c r="F35" s="28"/>
      <c r="G35" s="74"/>
      <c r="H35" s="75">
        <f>SUM(H30:H34)</f>
        <v>3</v>
      </c>
    </row>
    <row r="36" spans="1:12" x14ac:dyDescent="0.15">
      <c r="A36" s="83"/>
    </row>
    <row r="37" spans="1:12" ht="31.5" customHeight="1" x14ac:dyDescent="0.2">
      <c r="A37" s="2" t="s">
        <v>100</v>
      </c>
      <c r="B37" s="65" t="s">
        <v>101</v>
      </c>
      <c r="C37" s="28"/>
      <c r="D37" s="28"/>
      <c r="E37" s="63"/>
      <c r="F37" s="63"/>
      <c r="G37" s="28"/>
      <c r="H37" s="84" t="s">
        <v>102</v>
      </c>
    </row>
    <row r="38" spans="1:12" ht="15" x14ac:dyDescent="0.15">
      <c r="A38" s="2"/>
      <c r="B38" s="68" t="s">
        <v>88</v>
      </c>
      <c r="C38" s="29"/>
      <c r="D38" s="29"/>
      <c r="E38" s="29"/>
      <c r="F38" s="29"/>
      <c r="G38" s="69"/>
      <c r="H38" s="70">
        <v>43.6</v>
      </c>
    </row>
    <row r="39" spans="1:12" ht="15" x14ac:dyDescent="0.15">
      <c r="A39" s="2"/>
      <c r="B39" s="68" t="s">
        <v>93</v>
      </c>
      <c r="C39" s="29"/>
      <c r="D39" s="29"/>
      <c r="E39" s="29"/>
      <c r="F39" s="29"/>
      <c r="G39" s="69"/>
      <c r="H39" s="70">
        <v>34.549999999999997</v>
      </c>
      <c r="L39" s="67"/>
    </row>
    <row r="40" spans="1:12" ht="15" x14ac:dyDescent="0.15">
      <c r="A40" s="73"/>
      <c r="B40" s="68"/>
      <c r="C40" s="28"/>
      <c r="D40" s="28"/>
      <c r="E40" s="28"/>
      <c r="F40" s="28"/>
      <c r="G40" s="74"/>
      <c r="H40" s="75">
        <f>SUM(H38:H39)</f>
        <v>78.150000000000006</v>
      </c>
    </row>
    <row r="41" spans="1:12" ht="15" x14ac:dyDescent="0.15">
      <c r="A41" s="73"/>
      <c r="B41" s="68"/>
      <c r="C41" s="28"/>
      <c r="D41" s="28"/>
      <c r="E41" s="28"/>
      <c r="F41" s="28"/>
      <c r="G41" s="74"/>
      <c r="H41" s="85"/>
    </row>
    <row r="42" spans="1:12" ht="30" customHeight="1" x14ac:dyDescent="0.2">
      <c r="A42" s="2" t="s">
        <v>19</v>
      </c>
      <c r="B42" s="86" t="s">
        <v>22</v>
      </c>
      <c r="C42" s="28"/>
      <c r="D42" s="28"/>
      <c r="E42" s="63"/>
      <c r="F42" s="63"/>
      <c r="G42" s="28"/>
      <c r="H42" s="63" t="s">
        <v>96</v>
      </c>
    </row>
    <row r="43" spans="1:12" ht="15" x14ac:dyDescent="0.15">
      <c r="A43" s="2"/>
      <c r="B43" s="68" t="s">
        <v>88</v>
      </c>
      <c r="C43" s="29"/>
      <c r="D43" s="29"/>
      <c r="E43" s="29"/>
      <c r="F43" s="29"/>
      <c r="G43" s="69"/>
      <c r="H43" s="70">
        <f>13+12</f>
        <v>25</v>
      </c>
    </row>
    <row r="44" spans="1:12" ht="15" x14ac:dyDescent="0.15">
      <c r="A44" s="73"/>
      <c r="B44" s="68"/>
      <c r="C44" s="28"/>
      <c r="D44" s="28"/>
      <c r="E44" s="28"/>
      <c r="F44" s="28"/>
      <c r="G44" s="74"/>
      <c r="H44" s="75">
        <f>SUM(H43:H43)</f>
        <v>25</v>
      </c>
    </row>
    <row r="45" spans="1:12" ht="15" x14ac:dyDescent="0.15">
      <c r="A45" s="87"/>
      <c r="B45" s="76"/>
      <c r="C45" s="35"/>
      <c r="D45" s="35"/>
      <c r="E45" s="35"/>
      <c r="F45" s="35"/>
      <c r="G45" s="35"/>
      <c r="H45" s="88"/>
    </row>
    <row r="46" spans="1:12" ht="15.75" customHeight="1" x14ac:dyDescent="0.15">
      <c r="A46" s="1" t="s">
        <v>26</v>
      </c>
      <c r="B46" s="86" t="s">
        <v>49</v>
      </c>
      <c r="C46" s="28"/>
      <c r="D46" s="62" t="s">
        <v>82</v>
      </c>
      <c r="E46" s="63" t="s">
        <v>85</v>
      </c>
      <c r="F46" s="63" t="s">
        <v>86</v>
      </c>
      <c r="G46" s="66"/>
      <c r="H46" s="81" t="s">
        <v>83</v>
      </c>
    </row>
    <row r="47" spans="1:12" ht="15" x14ac:dyDescent="0.15">
      <c r="A47" s="1"/>
      <c r="B47" s="68" t="s">
        <v>103</v>
      </c>
      <c r="C47" s="29"/>
      <c r="D47" s="29">
        <v>30</v>
      </c>
      <c r="E47" s="29">
        <v>0.62</v>
      </c>
      <c r="F47" s="29">
        <v>0.62</v>
      </c>
      <c r="G47" s="69"/>
      <c r="H47" s="70">
        <f>D47*E47*F47</f>
        <v>11.532</v>
      </c>
    </row>
    <row r="48" spans="1:12" ht="15" x14ac:dyDescent="0.15">
      <c r="A48" s="1"/>
      <c r="B48" s="68"/>
      <c r="C48" s="28"/>
      <c r="D48" s="28"/>
      <c r="E48" s="28"/>
      <c r="F48" s="28"/>
      <c r="G48" s="74"/>
      <c r="H48" s="75">
        <f>SUM(H47)</f>
        <v>11.532</v>
      </c>
    </row>
    <row r="49" spans="1:8" x14ac:dyDescent="0.15">
      <c r="A49" s="83"/>
    </row>
    <row r="50" spans="1:8" x14ac:dyDescent="0.15">
      <c r="A50" s="83"/>
    </row>
    <row r="51" spans="1:8" ht="45" customHeight="1" x14ac:dyDescent="0.2">
      <c r="A51" s="2" t="s">
        <v>35</v>
      </c>
      <c r="B51" s="86" t="s">
        <v>57</v>
      </c>
      <c r="C51" s="28"/>
      <c r="D51" s="28"/>
      <c r="E51" s="63" t="s">
        <v>85</v>
      </c>
      <c r="F51" s="63" t="s">
        <v>86</v>
      </c>
      <c r="G51" s="66"/>
      <c r="H51" s="81" t="s">
        <v>83</v>
      </c>
    </row>
    <row r="52" spans="1:8" ht="15" x14ac:dyDescent="0.15">
      <c r="A52" s="2"/>
      <c r="B52" s="68" t="s">
        <v>104</v>
      </c>
      <c r="C52" s="29"/>
      <c r="D52" s="29"/>
      <c r="E52" s="29">
        <v>10.8</v>
      </c>
      <c r="F52" s="29">
        <v>11.58</v>
      </c>
      <c r="G52" s="69"/>
      <c r="H52" s="70">
        <f>E52*F52</f>
        <v>125.06400000000001</v>
      </c>
    </row>
    <row r="53" spans="1:8" ht="15" x14ac:dyDescent="0.15">
      <c r="A53" s="73"/>
      <c r="B53" s="68"/>
      <c r="C53" s="28"/>
      <c r="D53" s="28"/>
      <c r="E53" s="28"/>
      <c r="F53" s="28"/>
      <c r="G53" s="74"/>
      <c r="H53" s="75">
        <f>SUM(H52:H52)</f>
        <v>125.06400000000001</v>
      </c>
    </row>
    <row r="54" spans="1:8" x14ac:dyDescent="0.15">
      <c r="A54" s="83"/>
    </row>
    <row r="55" spans="1:8" ht="45" customHeight="1" x14ac:dyDescent="0.2">
      <c r="A55" s="2" t="s">
        <v>38</v>
      </c>
      <c r="B55" s="86" t="s">
        <v>60</v>
      </c>
      <c r="C55" s="28"/>
      <c r="D55" s="28"/>
      <c r="E55" s="63" t="s">
        <v>85</v>
      </c>
      <c r="F55" s="63" t="s">
        <v>86</v>
      </c>
      <c r="G55" s="66"/>
      <c r="H55" s="81" t="s">
        <v>83</v>
      </c>
    </row>
    <row r="56" spans="1:8" ht="15" x14ac:dyDescent="0.15">
      <c r="A56" s="2"/>
      <c r="B56" s="68" t="s">
        <v>104</v>
      </c>
      <c r="C56" s="29"/>
      <c r="D56" s="29"/>
      <c r="E56" s="29">
        <v>10.8</v>
      </c>
      <c r="F56" s="29">
        <v>11.58</v>
      </c>
      <c r="G56" s="69"/>
      <c r="H56" s="70">
        <f>E56*F56</f>
        <v>125.06400000000001</v>
      </c>
    </row>
    <row r="57" spans="1:8" ht="15" x14ac:dyDescent="0.15">
      <c r="A57" s="73"/>
      <c r="B57" s="68"/>
      <c r="C57" s="28"/>
      <c r="D57" s="28"/>
      <c r="E57" s="28"/>
      <c r="F57" s="28"/>
      <c r="G57" s="74"/>
      <c r="H57" s="75">
        <f>SUM(H56:H56)</f>
        <v>125.06400000000001</v>
      </c>
    </row>
    <row r="58" spans="1:8" x14ac:dyDescent="0.15">
      <c r="A58" s="83"/>
    </row>
    <row r="59" spans="1:8" ht="45" customHeight="1" x14ac:dyDescent="0.2">
      <c r="A59" s="2" t="s">
        <v>38</v>
      </c>
      <c r="B59" s="86" t="s">
        <v>105</v>
      </c>
      <c r="C59" s="28"/>
      <c r="D59" s="28"/>
      <c r="E59" s="63" t="s">
        <v>85</v>
      </c>
      <c r="F59" s="63" t="s">
        <v>86</v>
      </c>
      <c r="G59" s="66"/>
      <c r="H59" s="81" t="s">
        <v>83</v>
      </c>
    </row>
    <row r="60" spans="1:8" ht="15" x14ac:dyDescent="0.15">
      <c r="A60" s="2"/>
      <c r="B60" s="68" t="s">
        <v>88</v>
      </c>
      <c r="C60" s="29"/>
      <c r="D60" s="29"/>
      <c r="E60" s="29">
        <v>2</v>
      </c>
      <c r="F60" s="29">
        <v>1.65</v>
      </c>
      <c r="G60" s="69"/>
      <c r="H60" s="70">
        <f>E60*F60</f>
        <v>3.3</v>
      </c>
    </row>
    <row r="61" spans="1:8" ht="15" x14ac:dyDescent="0.15">
      <c r="A61" s="73"/>
      <c r="B61" s="68"/>
      <c r="C61" s="28"/>
      <c r="D61" s="28"/>
      <c r="E61" s="28"/>
      <c r="F61" s="28"/>
      <c r="G61" s="74"/>
      <c r="H61" s="75">
        <f>SUM(H60:H60)</f>
        <v>3.3</v>
      </c>
    </row>
    <row r="62" spans="1:8" x14ac:dyDescent="0.15">
      <c r="A62" s="83"/>
    </row>
    <row r="63" spans="1:8" ht="33" customHeight="1" x14ac:dyDescent="0.15">
      <c r="A63" s="2" t="s">
        <v>38</v>
      </c>
      <c r="B63" s="86" t="s">
        <v>106</v>
      </c>
      <c r="C63" s="28"/>
      <c r="D63" s="28"/>
      <c r="E63" s="63" t="s">
        <v>85</v>
      </c>
      <c r="F63" s="63" t="s">
        <v>86</v>
      </c>
      <c r="G63" s="66"/>
      <c r="H63" s="81" t="s">
        <v>83</v>
      </c>
    </row>
    <row r="64" spans="1:8" ht="15" x14ac:dyDescent="0.15">
      <c r="A64" s="2"/>
      <c r="B64" s="68" t="s">
        <v>88</v>
      </c>
      <c r="C64" s="29"/>
      <c r="D64" s="29"/>
      <c r="E64" s="29">
        <v>2</v>
      </c>
      <c r="F64" s="29">
        <v>1.65</v>
      </c>
      <c r="G64" s="69"/>
      <c r="H64" s="70">
        <f>E64*F64</f>
        <v>3.3</v>
      </c>
    </row>
    <row r="65" spans="1:8" ht="15" x14ac:dyDescent="0.15">
      <c r="A65" s="71"/>
      <c r="B65" s="68" t="s">
        <v>88</v>
      </c>
      <c r="C65" s="29"/>
      <c r="D65" s="29"/>
      <c r="E65" s="29">
        <v>2.25</v>
      </c>
      <c r="F65" s="29">
        <v>2.12</v>
      </c>
      <c r="G65" s="69"/>
      <c r="H65" s="70">
        <f>E65*F65</f>
        <v>4.7700000000000005</v>
      </c>
    </row>
    <row r="66" spans="1:8" ht="15" x14ac:dyDescent="0.15">
      <c r="A66" s="71"/>
      <c r="B66" s="68" t="s">
        <v>88</v>
      </c>
      <c r="C66" s="29"/>
      <c r="D66" s="29"/>
      <c r="E66" s="29">
        <v>2.12</v>
      </c>
      <c r="F66" s="29">
        <v>1.2</v>
      </c>
      <c r="G66" s="69"/>
      <c r="H66" s="70">
        <f>E66*F66</f>
        <v>2.544</v>
      </c>
    </row>
    <row r="67" spans="1:8" ht="15" x14ac:dyDescent="0.15">
      <c r="A67" s="73"/>
      <c r="B67" s="68"/>
      <c r="C67" s="28"/>
      <c r="D67" s="28"/>
      <c r="E67" s="28"/>
      <c r="F67" s="28"/>
      <c r="G67" s="74"/>
      <c r="H67" s="75">
        <f>SUM(H64:H66)</f>
        <v>10.614000000000001</v>
      </c>
    </row>
    <row r="68" spans="1:8" x14ac:dyDescent="0.15">
      <c r="A68" s="83"/>
    </row>
    <row r="69" spans="1:8" ht="33" customHeight="1" x14ac:dyDescent="0.15">
      <c r="A69" s="2" t="s">
        <v>38</v>
      </c>
      <c r="B69" s="89" t="s">
        <v>43</v>
      </c>
      <c r="C69" s="28"/>
      <c r="D69" s="28"/>
      <c r="E69" s="63" t="s">
        <v>85</v>
      </c>
      <c r="F69" s="63" t="s">
        <v>86</v>
      </c>
      <c r="G69" s="66"/>
      <c r="H69" s="81" t="s">
        <v>83</v>
      </c>
    </row>
    <row r="70" spans="1:8" ht="15" x14ac:dyDescent="0.15">
      <c r="A70" s="2"/>
      <c r="B70" s="68" t="s">
        <v>88</v>
      </c>
      <c r="C70" s="29"/>
      <c r="D70" s="29"/>
      <c r="E70" s="29">
        <v>8.5</v>
      </c>
      <c r="F70" s="29">
        <v>1.1000000000000001</v>
      </c>
      <c r="G70" s="69"/>
      <c r="H70" s="70">
        <f>E70*F70</f>
        <v>9.3500000000000014</v>
      </c>
    </row>
    <row r="71" spans="1:8" ht="15" x14ac:dyDescent="0.15">
      <c r="A71" s="73"/>
      <c r="B71" s="68"/>
      <c r="C71" s="28"/>
      <c r="D71" s="28"/>
      <c r="E71" s="28"/>
      <c r="F71" s="28"/>
      <c r="G71" s="74"/>
      <c r="H71" s="75">
        <f>SUM(H70:H70)</f>
        <v>9.3500000000000014</v>
      </c>
    </row>
    <row r="72" spans="1:8" x14ac:dyDescent="0.15">
      <c r="A72" s="83"/>
    </row>
    <row r="73" spans="1:8" ht="34.5" customHeight="1" x14ac:dyDescent="0.2">
      <c r="A73" s="2" t="s">
        <v>38</v>
      </c>
      <c r="B73" s="86" t="s">
        <v>73</v>
      </c>
      <c r="C73" s="28"/>
      <c r="D73" s="28"/>
      <c r="E73" s="63" t="s">
        <v>85</v>
      </c>
      <c r="F73" s="63" t="s">
        <v>86</v>
      </c>
      <c r="G73" s="66"/>
      <c r="H73" s="81" t="s">
        <v>83</v>
      </c>
    </row>
    <row r="74" spans="1:8" ht="15" x14ac:dyDescent="0.15">
      <c r="A74" s="2"/>
      <c r="B74" s="68" t="s">
        <v>107</v>
      </c>
      <c r="C74" s="29"/>
      <c r="D74" s="29"/>
      <c r="E74" s="29">
        <v>10.67</v>
      </c>
      <c r="F74" s="29">
        <v>3.3</v>
      </c>
      <c r="G74" s="69"/>
      <c r="H74" s="70">
        <f>E74*F74</f>
        <v>35.210999999999999</v>
      </c>
    </row>
    <row r="75" spans="1:8" ht="15" x14ac:dyDescent="0.15">
      <c r="A75" s="71"/>
      <c r="B75" s="68" t="s">
        <v>108</v>
      </c>
      <c r="C75" s="29"/>
      <c r="D75" s="29"/>
      <c r="E75" s="29">
        <v>10.57</v>
      </c>
      <c r="F75" s="29">
        <v>2.8</v>
      </c>
      <c r="G75" s="69"/>
      <c r="H75" s="70">
        <f>E75*F75</f>
        <v>29.596</v>
      </c>
    </row>
    <row r="76" spans="1:8" ht="15" x14ac:dyDescent="0.15">
      <c r="A76" s="73"/>
      <c r="B76" s="68"/>
      <c r="C76" s="28"/>
      <c r="D76" s="28"/>
      <c r="E76" s="28"/>
      <c r="F76" s="28"/>
      <c r="G76" s="74"/>
      <c r="H76" s="75">
        <f>SUM(H74:H75)</f>
        <v>64.807000000000002</v>
      </c>
    </row>
    <row r="77" spans="1:8" x14ac:dyDescent="0.15">
      <c r="A77" s="83"/>
    </row>
    <row r="78" spans="1:8" ht="27" customHeight="1" x14ac:dyDescent="0.2">
      <c r="A78" s="2" t="s">
        <v>38</v>
      </c>
      <c r="B78" s="89" t="s">
        <v>75</v>
      </c>
      <c r="C78" s="28"/>
      <c r="D78" s="28"/>
      <c r="E78" s="63" t="s">
        <v>85</v>
      </c>
      <c r="F78" s="63" t="s">
        <v>86</v>
      </c>
      <c r="G78" s="66"/>
      <c r="H78" s="81" t="s">
        <v>83</v>
      </c>
    </row>
    <row r="79" spans="1:8" ht="15" x14ac:dyDescent="0.15">
      <c r="A79" s="2"/>
      <c r="B79" s="68" t="s">
        <v>109</v>
      </c>
      <c r="C79" s="29"/>
      <c r="D79" s="29"/>
      <c r="E79" s="29">
        <v>8</v>
      </c>
      <c r="F79" s="29">
        <v>4</v>
      </c>
      <c r="G79" s="69"/>
      <c r="H79" s="70">
        <f>E79*F79</f>
        <v>32</v>
      </c>
    </row>
    <row r="80" spans="1:8" ht="15" x14ac:dyDescent="0.15">
      <c r="A80" s="71"/>
      <c r="B80" s="68" t="s">
        <v>110</v>
      </c>
      <c r="C80" s="29"/>
      <c r="D80" s="29"/>
      <c r="E80" s="29">
        <v>8</v>
      </c>
      <c r="F80" s="29">
        <v>3.5</v>
      </c>
      <c r="G80" s="69"/>
      <c r="H80" s="70">
        <f>E80*F80</f>
        <v>28</v>
      </c>
    </row>
    <row r="81" spans="1:8" ht="15" x14ac:dyDescent="0.15">
      <c r="A81" s="73"/>
      <c r="B81" s="68"/>
      <c r="C81" s="28"/>
      <c r="D81" s="28"/>
      <c r="E81" s="28"/>
      <c r="F81" s="28"/>
      <c r="G81" s="74"/>
      <c r="H81" s="75">
        <f>SUM(H79:H80)</f>
        <v>60</v>
      </c>
    </row>
  </sheetData>
  <mergeCells count="23">
    <mergeCell ref="A73:A74"/>
    <mergeCell ref="A78:A79"/>
    <mergeCell ref="A51:A52"/>
    <mergeCell ref="A55:A56"/>
    <mergeCell ref="A59:A60"/>
    <mergeCell ref="A63:A64"/>
    <mergeCell ref="A69:A70"/>
    <mergeCell ref="A23:A26"/>
    <mergeCell ref="A29:A34"/>
    <mergeCell ref="A37:A39"/>
    <mergeCell ref="A42:A43"/>
    <mergeCell ref="A46:A48"/>
    <mergeCell ref="A10:H10"/>
    <mergeCell ref="D11:D12"/>
    <mergeCell ref="H11:H12"/>
    <mergeCell ref="A12:A13"/>
    <mergeCell ref="A17:A20"/>
    <mergeCell ref="A1:H5"/>
    <mergeCell ref="A6:C6"/>
    <mergeCell ref="D6:H9"/>
    <mergeCell ref="A7:C7"/>
    <mergeCell ref="A8:C8"/>
    <mergeCell ref="A9:C9"/>
  </mergeCells>
  <pageMargins left="0.51180555555555496" right="0.51180555555555496" top="0.78749999999999998" bottom="0.78749999999999998" header="0.51180555555555496" footer="0.51180555555555496"/>
  <pageSetup paperSize="9" orientation="landscape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3"/>
  <sheetViews>
    <sheetView tabSelected="1" view="pageBreakPreview" zoomScaleNormal="100" workbookViewId="0">
      <selection activeCell="R16" sqref="R16"/>
    </sheetView>
  </sheetViews>
  <sheetFormatPr defaultColWidth="8.62890625" defaultRowHeight="12.75" x14ac:dyDescent="0.15"/>
  <cols>
    <col min="9" max="9" width="12" customWidth="1"/>
    <col min="10" max="10" width="18.0703125" customWidth="1"/>
    <col min="11" max="11" width="13.34765625" customWidth="1"/>
  </cols>
  <sheetData>
    <row r="1" spans="1:11" ht="15" x14ac:dyDescent="0.2">
      <c r="A1" s="90"/>
      <c r="B1" s="91"/>
      <c r="C1" s="91"/>
      <c r="D1" s="91"/>
      <c r="E1" s="91"/>
      <c r="F1" s="91"/>
      <c r="G1" s="91"/>
      <c r="H1" s="92"/>
      <c r="I1" s="91"/>
      <c r="J1" s="91"/>
    </row>
    <row r="2" spans="1:11" ht="15" x14ac:dyDescent="0.2">
      <c r="A2" s="93"/>
      <c r="B2" s="94"/>
      <c r="C2" s="94"/>
      <c r="D2" s="94"/>
      <c r="E2" s="94"/>
      <c r="F2" s="94"/>
      <c r="G2" s="94"/>
      <c r="H2" s="95"/>
      <c r="I2" s="94"/>
      <c r="J2" s="94"/>
    </row>
    <row r="3" spans="1:11" ht="15" x14ac:dyDescent="0.2">
      <c r="A3" s="93"/>
      <c r="B3" s="94"/>
      <c r="C3" s="94"/>
      <c r="D3" s="94"/>
      <c r="E3" s="94"/>
      <c r="F3" s="94"/>
      <c r="G3" s="94"/>
      <c r="H3" s="95"/>
      <c r="I3" s="94"/>
      <c r="J3" s="94"/>
    </row>
    <row r="4" spans="1:11" ht="15" x14ac:dyDescent="0.2">
      <c r="A4" s="93"/>
      <c r="B4" s="94"/>
      <c r="C4" s="94"/>
      <c r="D4" s="94"/>
      <c r="E4" s="94"/>
      <c r="F4" s="94"/>
      <c r="G4" s="94"/>
      <c r="H4" s="95"/>
      <c r="I4" s="94"/>
      <c r="J4" s="94"/>
    </row>
    <row r="5" spans="1:11" ht="15" x14ac:dyDescent="0.2">
      <c r="A5" s="93"/>
      <c r="B5" s="94"/>
      <c r="C5" s="94"/>
      <c r="D5" s="94"/>
      <c r="E5" s="94"/>
      <c r="F5" s="94"/>
      <c r="G5" s="94"/>
      <c r="H5" s="95"/>
      <c r="I5" s="94"/>
      <c r="J5" s="94"/>
    </row>
    <row r="6" spans="1:11" ht="15" x14ac:dyDescent="0.15">
      <c r="A6" s="242" t="s">
        <v>111</v>
      </c>
      <c r="B6" s="242"/>
      <c r="C6" s="242"/>
      <c r="D6" s="242"/>
      <c r="E6" s="242"/>
      <c r="F6" s="242"/>
      <c r="G6" s="242"/>
      <c r="H6" s="242"/>
      <c r="I6" s="242"/>
      <c r="J6" s="242"/>
      <c r="K6" s="242"/>
    </row>
    <row r="7" spans="1:11" ht="31.5" customHeight="1" x14ac:dyDescent="0.15">
      <c r="A7" s="243" t="s">
        <v>1</v>
      </c>
      <c r="B7" s="243"/>
      <c r="C7" s="243"/>
      <c r="D7" s="243"/>
      <c r="E7" s="243"/>
      <c r="F7" s="243"/>
      <c r="G7" s="243"/>
      <c r="H7" s="243"/>
      <c r="I7" s="243"/>
      <c r="J7" s="244" t="s">
        <v>112</v>
      </c>
      <c r="K7" s="244"/>
    </row>
    <row r="8" spans="1:11" ht="15" x14ac:dyDescent="0.2">
      <c r="A8" s="245" t="s">
        <v>113</v>
      </c>
      <c r="B8" s="246" t="s">
        <v>114</v>
      </c>
      <c r="C8" s="246"/>
      <c r="D8" s="246"/>
      <c r="E8" s="246"/>
      <c r="F8" s="246"/>
      <c r="G8" s="246"/>
      <c r="H8" s="246" t="s">
        <v>115</v>
      </c>
      <c r="I8" s="246" t="s">
        <v>10</v>
      </c>
      <c r="J8" s="96"/>
      <c r="K8" s="96"/>
    </row>
    <row r="9" spans="1:11" ht="15" x14ac:dyDescent="0.2">
      <c r="A9" s="245"/>
      <c r="B9" s="246"/>
      <c r="C9" s="246"/>
      <c r="D9" s="246"/>
      <c r="E9" s="246"/>
      <c r="F9" s="246"/>
      <c r="G9" s="246"/>
      <c r="H9" s="246"/>
      <c r="I9" s="246"/>
      <c r="J9" s="97" t="s">
        <v>11</v>
      </c>
      <c r="K9" s="97" t="s">
        <v>23</v>
      </c>
    </row>
    <row r="10" spans="1:11" ht="15" x14ac:dyDescent="0.2">
      <c r="A10" s="98">
        <v>1</v>
      </c>
      <c r="B10" s="247" t="s">
        <v>13</v>
      </c>
      <c r="C10" s="247"/>
      <c r="D10" s="247"/>
      <c r="E10" s="247"/>
      <c r="F10" s="247"/>
      <c r="G10" s="247"/>
      <c r="H10" s="99">
        <f>I10/I16</f>
        <v>1.1860695722249369E-2</v>
      </c>
      <c r="I10" s="100">
        <f>'PLANILHA EXECUÇÃO'!H11</f>
        <v>2811.02</v>
      </c>
      <c r="J10" s="101">
        <f>I10</f>
        <v>2811.02</v>
      </c>
      <c r="K10" s="101"/>
    </row>
    <row r="11" spans="1:11" ht="15" x14ac:dyDescent="0.2">
      <c r="A11" s="102">
        <v>2</v>
      </c>
      <c r="B11" s="248" t="s">
        <v>116</v>
      </c>
      <c r="C11" s="248"/>
      <c r="D11" s="248"/>
      <c r="E11" s="248"/>
      <c r="F11" s="248"/>
      <c r="G11" s="248"/>
      <c r="H11" s="103">
        <f>I11/I16</f>
        <v>1.0585521777852601E-2</v>
      </c>
      <c r="I11" s="104">
        <f>'PLANILHA EXECUÇÃO'!H14</f>
        <v>2508.8000000000002</v>
      </c>
      <c r="J11" s="105">
        <f>I11</f>
        <v>2508.8000000000002</v>
      </c>
      <c r="K11" s="105"/>
    </row>
    <row r="12" spans="1:11" ht="15" x14ac:dyDescent="0.2">
      <c r="A12" s="98">
        <v>3</v>
      </c>
      <c r="B12" s="247" t="s">
        <v>34</v>
      </c>
      <c r="C12" s="247"/>
      <c r="D12" s="247"/>
      <c r="E12" s="247"/>
      <c r="F12" s="247"/>
      <c r="G12" s="247"/>
      <c r="H12" s="99">
        <f>I12/I16</f>
        <v>6.9536390954109101E-2</v>
      </c>
      <c r="I12" s="100">
        <f>'PLANILHA EXECUÇÃO'!H17</f>
        <v>16480.330520000003</v>
      </c>
      <c r="J12" s="101">
        <f>I12/2</f>
        <v>8240.1652600000016</v>
      </c>
      <c r="K12" s="101">
        <f>I12/2</f>
        <v>8240.1652600000016</v>
      </c>
    </row>
    <row r="13" spans="1:11" ht="15" x14ac:dyDescent="0.2">
      <c r="A13" s="106">
        <v>4</v>
      </c>
      <c r="B13" s="249" t="s">
        <v>46</v>
      </c>
      <c r="C13" s="249"/>
      <c r="D13" s="249"/>
      <c r="E13" s="249"/>
      <c r="F13" s="249"/>
      <c r="G13" s="249"/>
      <c r="H13" s="107">
        <f>I13/I16</f>
        <v>3.3757384221893938E-3</v>
      </c>
      <c r="I13" s="108">
        <f>'PLANILHA EXECUÇÃO'!H21</f>
        <v>800.06</v>
      </c>
      <c r="J13" s="109">
        <f>I13</f>
        <v>800.06</v>
      </c>
      <c r="K13" s="109"/>
    </row>
    <row r="14" spans="1:11" ht="15" x14ac:dyDescent="0.2">
      <c r="A14" s="110">
        <v>5</v>
      </c>
      <c r="B14" s="247" t="s">
        <v>51</v>
      </c>
      <c r="C14" s="247"/>
      <c r="D14" s="247"/>
      <c r="E14" s="247"/>
      <c r="F14" s="247"/>
      <c r="G14" s="247"/>
      <c r="H14" s="99">
        <f>I14/I16</f>
        <v>2.6690426086328115E-2</v>
      </c>
      <c r="I14" s="111">
        <f>'PLANILHA EXECUÇÃO'!H23</f>
        <v>6325.71</v>
      </c>
      <c r="J14" s="112">
        <f>I14</f>
        <v>6325.71</v>
      </c>
      <c r="K14" s="112"/>
    </row>
    <row r="15" spans="1:11" ht="15" x14ac:dyDescent="0.2">
      <c r="A15" s="113">
        <v>6</v>
      </c>
      <c r="B15" s="248" t="s">
        <v>62</v>
      </c>
      <c r="C15" s="248"/>
      <c r="D15" s="248"/>
      <c r="E15" s="248"/>
      <c r="F15" s="248"/>
      <c r="G15" s="248"/>
      <c r="H15" s="103">
        <f>I15/I16</f>
        <v>0.87795122703727135</v>
      </c>
      <c r="I15" s="114">
        <f>'PLANILHA EXECUÇÃO'!H27</f>
        <v>208077.03999999998</v>
      </c>
      <c r="J15" s="115">
        <f>I15/3</f>
        <v>69359.013333333321</v>
      </c>
      <c r="K15" s="115">
        <f>(I15/3)*2</f>
        <v>138718.02666666664</v>
      </c>
    </row>
    <row r="16" spans="1:11" ht="15" x14ac:dyDescent="0.2">
      <c r="A16" s="250" t="s">
        <v>117</v>
      </c>
      <c r="B16" s="250"/>
      <c r="C16" s="250"/>
      <c r="D16" s="250"/>
      <c r="E16" s="250"/>
      <c r="F16" s="250"/>
      <c r="G16" s="250"/>
      <c r="H16" s="99">
        <f>SUM(H10:H15)</f>
        <v>1</v>
      </c>
      <c r="I16" s="116">
        <f>'PLANILHA EXECUÇÃO'!H35</f>
        <v>237002.96051999999</v>
      </c>
      <c r="J16" s="101"/>
      <c r="K16" s="101"/>
    </row>
    <row r="17" spans="1:11" ht="15" x14ac:dyDescent="0.2">
      <c r="A17" s="251" t="s">
        <v>118</v>
      </c>
      <c r="B17" s="251"/>
      <c r="C17" s="251"/>
      <c r="D17" s="251"/>
      <c r="E17" s="251"/>
      <c r="F17" s="251"/>
      <c r="G17" s="251"/>
      <c r="H17" s="117"/>
      <c r="I17" s="118"/>
      <c r="J17" s="119">
        <f>J18/I16</f>
        <v>0.37993098649809781</v>
      </c>
      <c r="K17" s="119">
        <f>K18/I16</f>
        <v>0.62006901350190213</v>
      </c>
    </row>
    <row r="18" spans="1:11" ht="15" x14ac:dyDescent="0.2">
      <c r="A18" s="250" t="s">
        <v>119</v>
      </c>
      <c r="B18" s="250"/>
      <c r="C18" s="250"/>
      <c r="D18" s="250"/>
      <c r="E18" s="250"/>
      <c r="F18" s="250"/>
      <c r="G18" s="250"/>
      <c r="H18" s="120"/>
      <c r="I18" s="121"/>
      <c r="J18" s="112">
        <f>SUM(J10:J15)</f>
        <v>90044.768593333327</v>
      </c>
      <c r="K18" s="112">
        <f>SUM(K10:K15)</f>
        <v>146958.19192666665</v>
      </c>
    </row>
    <row r="19" spans="1:11" ht="15" x14ac:dyDescent="0.2">
      <c r="A19" s="251" t="s">
        <v>120</v>
      </c>
      <c r="B19" s="251"/>
      <c r="C19" s="251"/>
      <c r="D19" s="251"/>
      <c r="E19" s="251"/>
      <c r="F19" s="251"/>
      <c r="G19" s="251"/>
      <c r="H19" s="117"/>
      <c r="I19" s="118"/>
      <c r="J19" s="119">
        <f>J20/I16</f>
        <v>0.37993098649809781</v>
      </c>
      <c r="K19" s="119">
        <f>K17+J19</f>
        <v>1</v>
      </c>
    </row>
    <row r="20" spans="1:11" ht="15" x14ac:dyDescent="0.2">
      <c r="A20" s="250" t="s">
        <v>121</v>
      </c>
      <c r="B20" s="250"/>
      <c r="C20" s="250"/>
      <c r="D20" s="250"/>
      <c r="E20" s="250"/>
      <c r="F20" s="250"/>
      <c r="G20" s="250"/>
      <c r="H20" s="120"/>
      <c r="I20" s="121"/>
      <c r="J20" s="112">
        <f>J18</f>
        <v>90044.768593333327</v>
      </c>
      <c r="K20" s="112">
        <f>K18+J20</f>
        <v>237002.96051999996</v>
      </c>
    </row>
    <row r="21" spans="1:11" ht="15" x14ac:dyDescent="0.2">
      <c r="A21" s="122"/>
      <c r="B21" s="123"/>
      <c r="C21" s="123"/>
      <c r="D21" s="123"/>
      <c r="E21" s="123"/>
      <c r="F21" s="123"/>
      <c r="G21" s="123"/>
      <c r="H21" s="124"/>
      <c r="I21" s="252"/>
      <c r="J21" s="252"/>
    </row>
    <row r="22" spans="1:11" ht="15" x14ac:dyDescent="0.2">
      <c r="A22" s="122"/>
      <c r="B22" s="123"/>
      <c r="C22" s="123"/>
      <c r="D22" s="123"/>
      <c r="E22" s="123"/>
      <c r="F22" s="123"/>
      <c r="G22" s="123"/>
      <c r="H22" s="124"/>
      <c r="I22" s="253" t="s">
        <v>77</v>
      </c>
      <c r="J22" s="253"/>
      <c r="K22" s="125"/>
    </row>
    <row r="23" spans="1:11" ht="15" x14ac:dyDescent="0.2">
      <c r="I23" s="125" t="s">
        <v>122</v>
      </c>
    </row>
  </sheetData>
  <mergeCells count="20">
    <mergeCell ref="A20:G20"/>
    <mergeCell ref="I21:J21"/>
    <mergeCell ref="I22:J22"/>
    <mergeCell ref="B15:G15"/>
    <mergeCell ref="A16:G16"/>
    <mergeCell ref="A17:G17"/>
    <mergeCell ref="A18:G18"/>
    <mergeCell ref="A19:G19"/>
    <mergeCell ref="B10:G10"/>
    <mergeCell ref="B11:G11"/>
    <mergeCell ref="B12:G12"/>
    <mergeCell ref="B13:G13"/>
    <mergeCell ref="B14:G14"/>
    <mergeCell ref="A6:K6"/>
    <mergeCell ref="A7:I7"/>
    <mergeCell ref="J7:K7"/>
    <mergeCell ref="A8:A9"/>
    <mergeCell ref="B8:G9"/>
    <mergeCell ref="H8:H9"/>
    <mergeCell ref="I8:I9"/>
  </mergeCells>
  <pageMargins left="0.51180555555555496" right="0.51180555555555496" top="0.78749999999999998" bottom="0.78749999999999998" header="0.51180555555555496" footer="0.51180555555555496"/>
  <pageSetup paperSize="9" orientation="landscape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MJ66"/>
  <sheetViews>
    <sheetView view="pageBreakPreview" zoomScale="90" zoomScaleNormal="100" zoomScalePageLayoutView="90" workbookViewId="0">
      <pane ySplit="3" topLeftCell="A43" activePane="bottomLeft" state="frozen"/>
      <selection pane="bottomLeft" activeCell="B60" sqref="B60"/>
    </sheetView>
  </sheetViews>
  <sheetFormatPr defaultColWidth="9.16796875" defaultRowHeight="12.75" x14ac:dyDescent="0.15"/>
  <cols>
    <col min="1" max="1" width="1.75" style="126" customWidth="1"/>
    <col min="2" max="2" width="10.515625" style="127" customWidth="1"/>
    <col min="3" max="3" width="17.52734375" style="127" customWidth="1"/>
    <col min="4" max="5" width="8.8984375" style="127" customWidth="1"/>
    <col min="6" max="6" width="11.19140625" style="127" customWidth="1"/>
    <col min="7" max="7" width="10.65234375" style="127" customWidth="1"/>
    <col min="8" max="8" width="8.8984375" style="127" customWidth="1"/>
    <col min="9" max="9" width="8.8984375" style="128" customWidth="1"/>
    <col min="10" max="10" width="8.8984375" style="129" customWidth="1"/>
    <col min="11" max="11" width="1.75" style="126" customWidth="1"/>
    <col min="12" max="13" width="9.16796875" style="127"/>
    <col min="14" max="14" width="13.078125" style="127" customWidth="1"/>
    <col min="15" max="1024" width="9.16796875" style="127"/>
  </cols>
  <sheetData>
    <row r="1" spans="1:12" ht="8.1" customHeight="1" x14ac:dyDescent="0.15">
      <c r="A1" s="130"/>
      <c r="B1" s="131"/>
      <c r="C1" s="131"/>
      <c r="D1" s="131"/>
      <c r="E1" s="132"/>
      <c r="F1" s="131"/>
      <c r="G1" s="131"/>
      <c r="H1" s="131"/>
      <c r="I1" s="133"/>
      <c r="J1" s="134"/>
      <c r="K1" s="135"/>
    </row>
    <row r="2" spans="1:12" ht="12.75" customHeight="1" x14ac:dyDescent="0.15">
      <c r="A2" s="136"/>
      <c r="B2" s="137" t="s">
        <v>123</v>
      </c>
      <c r="C2" s="254" t="s">
        <v>124</v>
      </c>
      <c r="D2" s="254"/>
      <c r="E2" s="254"/>
      <c r="F2" s="254"/>
      <c r="G2" s="254"/>
      <c r="H2" s="254"/>
      <c r="I2" s="137" t="s">
        <v>125</v>
      </c>
      <c r="J2" s="138" t="s">
        <v>126</v>
      </c>
      <c r="K2" s="139"/>
    </row>
    <row r="3" spans="1:12" ht="36" customHeight="1" x14ac:dyDescent="0.15">
      <c r="A3" s="136"/>
      <c r="B3" s="140" t="s">
        <v>42</v>
      </c>
      <c r="C3" s="254"/>
      <c r="D3" s="254"/>
      <c r="E3" s="254"/>
      <c r="F3" s="254"/>
      <c r="G3" s="254"/>
      <c r="H3" s="254"/>
      <c r="I3" s="141">
        <v>44958</v>
      </c>
      <c r="J3" s="142" t="s">
        <v>29</v>
      </c>
      <c r="K3" s="139"/>
    </row>
    <row r="4" spans="1:12" x14ac:dyDescent="0.15">
      <c r="A4" s="136"/>
      <c r="B4" s="255" t="s">
        <v>127</v>
      </c>
      <c r="C4" s="255"/>
      <c r="D4" s="255"/>
      <c r="E4" s="255"/>
      <c r="F4" s="143" t="s">
        <v>128</v>
      </c>
      <c r="G4" s="143" t="s">
        <v>129</v>
      </c>
      <c r="H4" s="143"/>
      <c r="J4" s="144"/>
      <c r="K4" s="139"/>
    </row>
    <row r="5" spans="1:12" ht="12" customHeight="1" x14ac:dyDescent="0.15">
      <c r="A5" s="136"/>
      <c r="B5" s="256" t="s">
        <v>130</v>
      </c>
      <c r="C5" s="256"/>
      <c r="D5" s="257" t="s">
        <v>131</v>
      </c>
      <c r="E5" s="257"/>
      <c r="F5" s="145">
        <v>350</v>
      </c>
      <c r="G5" s="145">
        <v>1.44</v>
      </c>
      <c r="H5" s="145"/>
      <c r="I5" s="146"/>
      <c r="J5" s="147"/>
      <c r="K5" s="139"/>
    </row>
    <row r="6" spans="1:12" ht="12" customHeight="1" x14ac:dyDescent="0.15">
      <c r="A6" s="136"/>
      <c r="B6" s="256" t="s">
        <v>132</v>
      </c>
      <c r="C6" s="256"/>
      <c r="D6" s="257" t="s">
        <v>133</v>
      </c>
      <c r="E6" s="257"/>
      <c r="F6" s="145">
        <f>70.7*5.09</f>
        <v>359.863</v>
      </c>
      <c r="G6" s="145">
        <v>3.69</v>
      </c>
      <c r="H6" s="145"/>
      <c r="I6" s="146"/>
      <c r="J6" s="147"/>
      <c r="K6" s="139"/>
    </row>
    <row r="7" spans="1:12" ht="12" customHeight="1" x14ac:dyDescent="0.15">
      <c r="A7" s="136"/>
      <c r="B7" s="256" t="s">
        <v>134</v>
      </c>
      <c r="C7" s="256"/>
      <c r="D7" s="257" t="s">
        <v>135</v>
      </c>
      <c r="E7" s="257"/>
      <c r="F7" s="145">
        <v>321</v>
      </c>
      <c r="G7" s="145">
        <v>1.25</v>
      </c>
      <c r="H7" s="148"/>
      <c r="I7" s="146"/>
      <c r="J7" s="147"/>
      <c r="K7" s="139"/>
    </row>
    <row r="8" spans="1:12" ht="8.1" customHeight="1" x14ac:dyDescent="0.15">
      <c r="A8" s="136"/>
      <c r="B8" s="126"/>
      <c r="C8" s="126"/>
      <c r="D8" s="126"/>
      <c r="E8" s="126"/>
      <c r="F8" s="126"/>
      <c r="G8" s="126"/>
      <c r="H8" s="126"/>
      <c r="J8" s="144"/>
      <c r="K8" s="139"/>
    </row>
    <row r="9" spans="1:12" ht="11.25" customHeight="1" x14ac:dyDescent="0.15">
      <c r="A9" s="136"/>
      <c r="B9" s="258" t="s">
        <v>136</v>
      </c>
      <c r="C9" s="258"/>
      <c r="D9" s="259" t="s">
        <v>137</v>
      </c>
      <c r="E9" s="259" t="s">
        <v>138</v>
      </c>
      <c r="F9" s="259" t="s">
        <v>139</v>
      </c>
      <c r="G9" s="259"/>
      <c r="H9" s="259" t="s">
        <v>140</v>
      </c>
      <c r="I9" s="259"/>
      <c r="J9" s="260" t="s">
        <v>141</v>
      </c>
      <c r="K9" s="139"/>
    </row>
    <row r="10" spans="1:12" ht="11.25" customHeight="1" x14ac:dyDescent="0.15">
      <c r="A10" s="136"/>
      <c r="B10" s="258"/>
      <c r="C10" s="258"/>
      <c r="D10" s="259"/>
      <c r="E10" s="259"/>
      <c r="F10" s="150" t="s">
        <v>142</v>
      </c>
      <c r="G10" s="149" t="s">
        <v>143</v>
      </c>
      <c r="H10" s="150" t="s">
        <v>142</v>
      </c>
      <c r="I10" s="151" t="s">
        <v>143</v>
      </c>
      <c r="J10" s="260"/>
      <c r="K10" s="139"/>
    </row>
    <row r="11" spans="1:12" ht="18" customHeight="1" x14ac:dyDescent="0.15">
      <c r="A11" s="136"/>
      <c r="B11" s="152"/>
      <c r="C11" s="153"/>
      <c r="D11" s="154"/>
      <c r="E11" s="155"/>
      <c r="F11" s="156"/>
      <c r="G11" s="157"/>
      <c r="H11" s="156"/>
      <c r="I11" s="158"/>
      <c r="J11" s="159">
        <f>TRUNC(E11*(F11*H11+G11*I11),2)</f>
        <v>0</v>
      </c>
      <c r="K11" s="139"/>
      <c r="L11" s="160"/>
    </row>
    <row r="12" spans="1:12" x14ac:dyDescent="0.15">
      <c r="A12" s="136"/>
      <c r="B12" s="152"/>
      <c r="C12" s="153"/>
      <c r="D12" s="154"/>
      <c r="E12" s="161"/>
      <c r="F12" s="156"/>
      <c r="G12" s="157"/>
      <c r="H12" s="156"/>
      <c r="I12" s="158"/>
      <c r="J12" s="159"/>
      <c r="K12" s="139"/>
      <c r="L12" s="160"/>
    </row>
    <row r="13" spans="1:12" x14ac:dyDescent="0.15">
      <c r="A13" s="136"/>
      <c r="B13" s="152"/>
      <c r="C13" s="153"/>
      <c r="D13" s="154"/>
      <c r="E13" s="161"/>
      <c r="F13" s="156"/>
      <c r="G13" s="157"/>
      <c r="H13" s="156"/>
      <c r="I13" s="158"/>
      <c r="J13" s="159"/>
      <c r="K13" s="139"/>
      <c r="L13" s="160"/>
    </row>
    <row r="14" spans="1:12" x14ac:dyDescent="0.15">
      <c r="A14" s="136"/>
      <c r="B14" s="152"/>
      <c r="C14" s="153"/>
      <c r="D14" s="154"/>
      <c r="E14" s="161"/>
      <c r="F14" s="156"/>
      <c r="G14" s="157"/>
      <c r="H14" s="156"/>
      <c r="I14" s="158"/>
      <c r="J14" s="159"/>
      <c r="K14" s="139"/>
      <c r="L14" s="160"/>
    </row>
    <row r="15" spans="1:12" x14ac:dyDescent="0.15">
      <c r="A15" s="136"/>
      <c r="B15" s="261" t="s">
        <v>144</v>
      </c>
      <c r="C15" s="261"/>
      <c r="D15" s="261"/>
      <c r="E15" s="261"/>
      <c r="F15" s="261"/>
      <c r="G15" s="261"/>
      <c r="H15" s="261"/>
      <c r="I15" s="261"/>
      <c r="J15" s="162">
        <f>SUM(J11:J14)</f>
        <v>0</v>
      </c>
      <c r="K15" s="139"/>
    </row>
    <row r="16" spans="1:12" ht="8.1" customHeight="1" x14ac:dyDescent="0.15">
      <c r="A16" s="136"/>
      <c r="B16" s="126"/>
      <c r="C16" s="126"/>
      <c r="D16" s="126"/>
      <c r="E16" s="126"/>
      <c r="F16" s="126"/>
      <c r="G16" s="126"/>
      <c r="H16" s="126"/>
      <c r="I16" s="163"/>
      <c r="J16" s="144"/>
      <c r="K16" s="139"/>
    </row>
    <row r="17" spans="1:11" ht="11.25" customHeight="1" x14ac:dyDescent="0.15">
      <c r="A17" s="136"/>
      <c r="B17" s="259" t="s">
        <v>145</v>
      </c>
      <c r="C17" s="259"/>
      <c r="D17" s="259"/>
      <c r="E17" s="259"/>
      <c r="F17" s="260" t="s">
        <v>137</v>
      </c>
      <c r="G17" s="260" t="s">
        <v>146</v>
      </c>
      <c r="H17" s="260" t="s">
        <v>147</v>
      </c>
      <c r="I17" s="260" t="s">
        <v>148</v>
      </c>
      <c r="J17" s="260" t="s">
        <v>141</v>
      </c>
      <c r="K17" s="139"/>
    </row>
    <row r="18" spans="1:11" ht="11.25" customHeight="1" x14ac:dyDescent="0.15">
      <c r="A18" s="136"/>
      <c r="B18" s="259"/>
      <c r="C18" s="259"/>
      <c r="D18" s="259"/>
      <c r="E18" s="259"/>
      <c r="F18" s="260"/>
      <c r="G18" s="260"/>
      <c r="H18" s="260"/>
      <c r="I18" s="260"/>
      <c r="J18" s="260"/>
      <c r="K18" s="139"/>
    </row>
    <row r="19" spans="1:11" ht="12.75" customHeight="1" x14ac:dyDescent="0.15">
      <c r="A19" s="136"/>
      <c r="B19" s="262" t="s">
        <v>149</v>
      </c>
      <c r="C19" s="262"/>
      <c r="D19" s="262"/>
      <c r="E19" s="262"/>
      <c r="F19" s="164" t="s">
        <v>150</v>
      </c>
      <c r="G19" s="38" t="s">
        <v>151</v>
      </c>
      <c r="H19" s="39">
        <v>0.5</v>
      </c>
      <c r="I19" s="165">
        <v>16.77</v>
      </c>
      <c r="J19" s="166">
        <f>TRUNC(H19*I19,2)</f>
        <v>8.3800000000000008</v>
      </c>
      <c r="K19" s="139"/>
    </row>
    <row r="20" spans="1:11" ht="12.75" customHeight="1" x14ac:dyDescent="0.15">
      <c r="A20" s="136"/>
      <c r="B20" s="263" t="s">
        <v>152</v>
      </c>
      <c r="C20" s="263"/>
      <c r="D20" s="263"/>
      <c r="E20" s="263"/>
      <c r="F20" s="164" t="s">
        <v>153</v>
      </c>
      <c r="G20" s="38" t="s">
        <v>151</v>
      </c>
      <c r="H20" s="39">
        <v>0.5</v>
      </c>
      <c r="I20" s="165">
        <v>20.77</v>
      </c>
      <c r="J20" s="166">
        <f>TRUNC(H20*I20,2)</f>
        <v>10.38</v>
      </c>
      <c r="K20" s="139"/>
    </row>
    <row r="21" spans="1:11" x14ac:dyDescent="0.15">
      <c r="A21" s="136"/>
      <c r="B21" s="167"/>
      <c r="C21" s="168"/>
      <c r="D21" s="169"/>
      <c r="E21" s="170"/>
      <c r="F21" s="171"/>
      <c r="G21" s="155"/>
      <c r="H21" s="156"/>
      <c r="I21" s="172"/>
      <c r="J21" s="166"/>
      <c r="K21" s="139"/>
    </row>
    <row r="22" spans="1:11" x14ac:dyDescent="0.15">
      <c r="A22" s="136"/>
      <c r="B22" s="173"/>
      <c r="C22" s="174"/>
      <c r="D22" s="169"/>
      <c r="E22" s="170"/>
      <c r="F22" s="175"/>
      <c r="G22" s="176"/>
      <c r="H22" s="177"/>
      <c r="I22" s="172"/>
      <c r="J22" s="166"/>
      <c r="K22" s="139"/>
    </row>
    <row r="23" spans="1:11" x14ac:dyDescent="0.15">
      <c r="A23" s="136"/>
      <c r="B23" s="261" t="s">
        <v>154</v>
      </c>
      <c r="C23" s="261"/>
      <c r="D23" s="261"/>
      <c r="E23" s="261"/>
      <c r="F23" s="261"/>
      <c r="G23" s="261"/>
      <c r="H23" s="261"/>
      <c r="I23" s="261"/>
      <c r="J23" s="162">
        <f>SUM(J19:J22)</f>
        <v>18.760000000000002</v>
      </c>
      <c r="K23" s="139"/>
    </row>
    <row r="24" spans="1:11" ht="8.1" customHeight="1" x14ac:dyDescent="0.15">
      <c r="A24" s="136"/>
      <c r="B24" s="178"/>
      <c r="C24" s="178"/>
      <c r="D24" s="178"/>
      <c r="E24" s="178"/>
      <c r="F24" s="178"/>
      <c r="G24" s="178"/>
      <c r="H24" s="178"/>
      <c r="I24" s="179"/>
      <c r="J24" s="144"/>
      <c r="K24" s="139"/>
    </row>
    <row r="25" spans="1:11" ht="12.75" customHeight="1" x14ac:dyDescent="0.15">
      <c r="A25" s="136"/>
      <c r="B25" s="264" t="s">
        <v>155</v>
      </c>
      <c r="C25" s="264"/>
      <c r="D25" s="180">
        <v>0.5</v>
      </c>
      <c r="E25" s="181" t="str">
        <f>+J3</f>
        <v>m2</v>
      </c>
      <c r="F25" s="264" t="s">
        <v>156</v>
      </c>
      <c r="G25" s="264"/>
      <c r="H25" s="264"/>
      <c r="I25" s="182">
        <v>0.05</v>
      </c>
      <c r="J25" s="147">
        <f>+TRUNC(J23*I25,2)</f>
        <v>0.93</v>
      </c>
      <c r="K25" s="139"/>
    </row>
    <row r="26" spans="1:11" ht="12.75" customHeight="1" x14ac:dyDescent="0.15">
      <c r="A26" s="136"/>
      <c r="B26" s="265" t="s">
        <v>157</v>
      </c>
      <c r="C26" s="265"/>
      <c r="D26" s="265"/>
      <c r="E26" s="265"/>
      <c r="F26" s="265"/>
      <c r="G26" s="265"/>
      <c r="H26" s="265"/>
      <c r="I26" s="265"/>
      <c r="J26" s="147">
        <f>TRUNC((J15+J23+J25)/D25,2)</f>
        <v>39.380000000000003</v>
      </c>
      <c r="K26" s="139"/>
    </row>
    <row r="27" spans="1:11" ht="8.1" customHeight="1" x14ac:dyDescent="0.15">
      <c r="A27" s="136"/>
      <c r="B27" s="126"/>
      <c r="C27" s="126"/>
      <c r="D27" s="126"/>
      <c r="E27" s="126"/>
      <c r="F27" s="126"/>
      <c r="G27" s="126"/>
      <c r="H27" s="126"/>
      <c r="I27" s="163"/>
      <c r="J27" s="144"/>
      <c r="K27" s="139"/>
    </row>
    <row r="28" spans="1:11" ht="11.25" customHeight="1" x14ac:dyDescent="0.15">
      <c r="A28" s="136"/>
      <c r="B28" s="259" t="s">
        <v>158</v>
      </c>
      <c r="C28" s="259"/>
      <c r="D28" s="259"/>
      <c r="E28" s="259"/>
      <c r="F28" s="266" t="s">
        <v>137</v>
      </c>
      <c r="G28" s="266" t="s">
        <v>159</v>
      </c>
      <c r="H28" s="183" t="s">
        <v>160</v>
      </c>
      <c r="I28" s="267" t="s">
        <v>161</v>
      </c>
      <c r="J28" s="260" t="s">
        <v>162</v>
      </c>
      <c r="K28" s="139"/>
    </row>
    <row r="29" spans="1:11" x14ac:dyDescent="0.15">
      <c r="A29" s="136"/>
      <c r="B29" s="259"/>
      <c r="C29" s="259"/>
      <c r="D29" s="259"/>
      <c r="E29" s="259"/>
      <c r="F29" s="266"/>
      <c r="G29" s="266"/>
      <c r="H29" s="185" t="s">
        <v>163</v>
      </c>
      <c r="I29" s="267"/>
      <c r="J29" s="260"/>
      <c r="K29" s="139"/>
    </row>
    <row r="30" spans="1:11" ht="12" customHeight="1" x14ac:dyDescent="0.15">
      <c r="A30" s="186"/>
      <c r="B30" s="268" t="s">
        <v>164</v>
      </c>
      <c r="C30" s="268"/>
      <c r="D30" s="268"/>
      <c r="E30" s="268"/>
      <c r="F30" s="187" t="s">
        <v>42</v>
      </c>
      <c r="G30" s="187" t="s">
        <v>165</v>
      </c>
      <c r="H30" s="187">
        <v>227.03</v>
      </c>
      <c r="I30" s="187">
        <v>1</v>
      </c>
      <c r="J30" s="187">
        <f>TRUNC(H30*I30,2)</f>
        <v>227.03</v>
      </c>
      <c r="K30" s="188"/>
    </row>
    <row r="31" spans="1:11" x14ac:dyDescent="0.15">
      <c r="A31" s="186"/>
      <c r="B31" s="269"/>
      <c r="C31" s="269"/>
      <c r="D31" s="269"/>
      <c r="E31" s="269"/>
      <c r="F31" s="187"/>
      <c r="G31" s="187"/>
      <c r="H31" s="187"/>
      <c r="I31" s="187"/>
      <c r="J31" s="187">
        <f>TRUNC(H31*I31,2)</f>
        <v>0</v>
      </c>
      <c r="K31" s="188"/>
    </row>
    <row r="32" spans="1:11" x14ac:dyDescent="0.15">
      <c r="A32" s="186"/>
      <c r="B32" s="269"/>
      <c r="C32" s="269"/>
      <c r="D32" s="269"/>
      <c r="E32" s="269"/>
      <c r="F32" s="187"/>
      <c r="G32" s="187"/>
      <c r="H32" s="187"/>
      <c r="I32" s="187"/>
      <c r="J32" s="187">
        <f>TRUNC(H32*I32,2)</f>
        <v>0</v>
      </c>
      <c r="K32" s="188"/>
    </row>
    <row r="33" spans="1:13" x14ac:dyDescent="0.15">
      <c r="A33" s="186"/>
      <c r="B33" s="270"/>
      <c r="C33" s="270"/>
      <c r="D33" s="270"/>
      <c r="E33" s="270"/>
      <c r="F33" s="187"/>
      <c r="G33" s="187"/>
      <c r="H33" s="187"/>
      <c r="I33" s="187"/>
      <c r="J33" s="187">
        <f>TRUNC(H33*I33,2)</f>
        <v>0</v>
      </c>
      <c r="K33" s="188"/>
    </row>
    <row r="34" spans="1:13" x14ac:dyDescent="0.15">
      <c r="A34" s="186"/>
      <c r="B34" s="270"/>
      <c r="C34" s="270"/>
      <c r="D34" s="270"/>
      <c r="E34" s="270"/>
      <c r="F34" s="187"/>
      <c r="G34" s="187"/>
      <c r="H34" s="187"/>
      <c r="I34" s="187"/>
      <c r="J34" s="187">
        <f>TRUNC(H34*I34,2)</f>
        <v>0</v>
      </c>
      <c r="K34" s="188"/>
    </row>
    <row r="35" spans="1:13" x14ac:dyDescent="0.15">
      <c r="A35" s="186"/>
      <c r="B35" s="270"/>
      <c r="C35" s="270"/>
      <c r="D35" s="270"/>
      <c r="E35" s="270"/>
      <c r="F35" s="189"/>
      <c r="G35" s="189"/>
      <c r="H35" s="190"/>
      <c r="I35" s="190"/>
      <c r="J35" s="187">
        <f>TRUNC(H35*I35,2)</f>
        <v>0</v>
      </c>
      <c r="K35" s="188"/>
    </row>
    <row r="36" spans="1:13" x14ac:dyDescent="0.15">
      <c r="A36" s="136"/>
      <c r="B36" s="261" t="s">
        <v>166</v>
      </c>
      <c r="C36" s="261"/>
      <c r="D36" s="261"/>
      <c r="E36" s="261"/>
      <c r="F36" s="261"/>
      <c r="G36" s="261"/>
      <c r="H36" s="261"/>
      <c r="I36" s="261"/>
      <c r="J36" s="162">
        <f>SUM(J30:J35)</f>
        <v>227.03</v>
      </c>
      <c r="K36" s="139"/>
      <c r="M36" s="127">
        <f>178.1+49.98</f>
        <v>228.07999999999998</v>
      </c>
    </row>
    <row r="37" spans="1:13" ht="8.1" customHeight="1" x14ac:dyDescent="0.15">
      <c r="A37" s="136"/>
      <c r="B37" s="178"/>
      <c r="C37" s="178"/>
      <c r="D37" s="178"/>
      <c r="E37" s="178"/>
      <c r="F37" s="178"/>
      <c r="G37" s="178"/>
      <c r="H37" s="178"/>
      <c r="I37" s="179"/>
      <c r="J37" s="144"/>
      <c r="K37" s="139"/>
    </row>
    <row r="38" spans="1:13" ht="12" customHeight="1" x14ac:dyDescent="0.15">
      <c r="A38" s="136"/>
      <c r="B38" s="259" t="s">
        <v>167</v>
      </c>
      <c r="C38" s="259"/>
      <c r="D38" s="259"/>
      <c r="E38" s="259"/>
      <c r="F38" s="259" t="s">
        <v>137</v>
      </c>
      <c r="G38" s="259" t="s">
        <v>159</v>
      </c>
      <c r="H38" s="183" t="s">
        <v>160</v>
      </c>
      <c r="I38" s="271" t="s">
        <v>161</v>
      </c>
      <c r="J38" s="260" t="s">
        <v>162</v>
      </c>
      <c r="K38" s="139"/>
    </row>
    <row r="39" spans="1:13" x14ac:dyDescent="0.15">
      <c r="A39" s="136"/>
      <c r="B39" s="259"/>
      <c r="C39" s="259"/>
      <c r="D39" s="259"/>
      <c r="E39" s="259"/>
      <c r="F39" s="259"/>
      <c r="G39" s="259"/>
      <c r="H39" s="191" t="s">
        <v>163</v>
      </c>
      <c r="I39" s="271"/>
      <c r="J39" s="260"/>
      <c r="K39" s="139"/>
    </row>
    <row r="40" spans="1:13" x14ac:dyDescent="0.15">
      <c r="A40" s="136"/>
      <c r="B40" s="272"/>
      <c r="C40" s="272"/>
      <c r="D40" s="272"/>
      <c r="E40" s="272"/>
      <c r="F40" s="192"/>
      <c r="G40" s="192"/>
      <c r="H40" s="193"/>
      <c r="I40" s="194"/>
      <c r="J40" s="166">
        <f>H40*I40</f>
        <v>0</v>
      </c>
      <c r="K40" s="139"/>
    </row>
    <row r="41" spans="1:13" x14ac:dyDescent="0.15">
      <c r="A41" s="136"/>
      <c r="B41" s="272"/>
      <c r="C41" s="272"/>
      <c r="D41" s="272"/>
      <c r="E41" s="272"/>
      <c r="F41" s="195"/>
      <c r="G41" s="195"/>
      <c r="H41" s="196"/>
      <c r="I41" s="197"/>
      <c r="J41" s="159"/>
      <c r="K41" s="139"/>
    </row>
    <row r="42" spans="1:13" x14ac:dyDescent="0.15">
      <c r="A42" s="136"/>
      <c r="B42" s="272"/>
      <c r="C42" s="272"/>
      <c r="D42" s="272"/>
      <c r="E42" s="272"/>
      <c r="F42" s="195"/>
      <c r="G42" s="195"/>
      <c r="H42" s="196"/>
      <c r="I42" s="197"/>
      <c r="J42" s="159"/>
      <c r="K42" s="139"/>
    </row>
    <row r="43" spans="1:13" x14ac:dyDescent="0.15">
      <c r="A43" s="136"/>
      <c r="B43" s="136"/>
      <c r="C43" s="126"/>
      <c r="D43" s="126"/>
      <c r="E43" s="126"/>
      <c r="F43" s="195"/>
      <c r="G43" s="195"/>
      <c r="H43" s="196"/>
      <c r="I43" s="197"/>
      <c r="J43" s="159"/>
      <c r="K43" s="139"/>
    </row>
    <row r="44" spans="1:13" x14ac:dyDescent="0.15">
      <c r="A44" s="136"/>
      <c r="B44" s="261" t="s">
        <v>168</v>
      </c>
      <c r="C44" s="261"/>
      <c r="D44" s="261"/>
      <c r="E44" s="261"/>
      <c r="F44" s="261"/>
      <c r="G44" s="261"/>
      <c r="H44" s="261"/>
      <c r="I44" s="261"/>
      <c r="J44" s="162">
        <f>SUM(J40:J43)</f>
        <v>0</v>
      </c>
      <c r="K44" s="139"/>
    </row>
    <row r="45" spans="1:13" ht="8.1" customHeight="1" x14ac:dyDescent="0.15">
      <c r="A45" s="136"/>
      <c r="B45" s="126"/>
      <c r="C45" s="126"/>
      <c r="D45" s="126"/>
      <c r="E45" s="126"/>
      <c r="F45" s="126"/>
      <c r="G45" s="126"/>
      <c r="H45" s="126"/>
      <c r="I45" s="163"/>
      <c r="J45" s="144"/>
      <c r="K45" s="139"/>
    </row>
    <row r="46" spans="1:13" x14ac:dyDescent="0.15">
      <c r="A46" s="136"/>
      <c r="B46" s="261" t="s">
        <v>169</v>
      </c>
      <c r="C46" s="261"/>
      <c r="D46" s="261"/>
      <c r="E46" s="261"/>
      <c r="F46" s="261"/>
      <c r="G46" s="261"/>
      <c r="H46" s="261"/>
      <c r="I46" s="261"/>
      <c r="J46" s="198">
        <f>+J36+J26+J44</f>
        <v>266.41000000000003</v>
      </c>
      <c r="K46" s="139"/>
    </row>
    <row r="47" spans="1:13" ht="8.1" customHeight="1" x14ac:dyDescent="0.15">
      <c r="A47" s="136"/>
      <c r="B47" s="126"/>
      <c r="C47" s="126"/>
      <c r="D47" s="126"/>
      <c r="E47" s="126"/>
      <c r="F47" s="126"/>
      <c r="G47" s="126"/>
      <c r="H47" s="126"/>
      <c r="I47" s="163"/>
      <c r="J47" s="144"/>
      <c r="K47" s="139"/>
    </row>
    <row r="48" spans="1:13" ht="12" customHeight="1" x14ac:dyDescent="0.15">
      <c r="A48" s="136"/>
      <c r="B48" s="259" t="s">
        <v>170</v>
      </c>
      <c r="C48" s="259"/>
      <c r="D48" s="259" t="s">
        <v>137</v>
      </c>
      <c r="E48" s="183" t="s">
        <v>171</v>
      </c>
      <c r="F48" s="183" t="s">
        <v>171</v>
      </c>
      <c r="G48" s="183" t="s">
        <v>171</v>
      </c>
      <c r="H48" s="183" t="s">
        <v>160</v>
      </c>
      <c r="I48" s="184" t="s">
        <v>161</v>
      </c>
      <c r="J48" s="260" t="s">
        <v>162</v>
      </c>
      <c r="K48" s="139"/>
      <c r="L48" s="144"/>
    </row>
    <row r="49" spans="1:14" x14ac:dyDescent="0.15">
      <c r="A49" s="136"/>
      <c r="B49" s="259"/>
      <c r="C49" s="259"/>
      <c r="D49" s="259"/>
      <c r="E49" s="191" t="s">
        <v>172</v>
      </c>
      <c r="F49" s="191" t="s">
        <v>173</v>
      </c>
      <c r="G49" s="191" t="s">
        <v>174</v>
      </c>
      <c r="H49" s="191" t="s">
        <v>163</v>
      </c>
      <c r="I49" s="199" t="s">
        <v>175</v>
      </c>
      <c r="J49" s="260"/>
      <c r="K49" s="139"/>
    </row>
    <row r="50" spans="1:14" x14ac:dyDescent="0.15">
      <c r="A50" s="136"/>
      <c r="B50" s="200"/>
      <c r="C50" s="131"/>
      <c r="D50" s="201"/>
      <c r="E50" s="201"/>
      <c r="F50" s="201"/>
      <c r="G50" s="201"/>
      <c r="H50" s="202"/>
      <c r="I50" s="203"/>
      <c r="J50" s="204"/>
      <c r="K50" s="139"/>
    </row>
    <row r="51" spans="1:14" x14ac:dyDescent="0.15">
      <c r="A51" s="136"/>
      <c r="B51" s="186"/>
      <c r="C51" s="126"/>
      <c r="D51" s="205"/>
      <c r="E51" s="205"/>
      <c r="F51" s="205"/>
      <c r="G51" s="205"/>
      <c r="H51" s="206"/>
      <c r="I51" s="207"/>
      <c r="J51" s="159"/>
      <c r="K51" s="139"/>
    </row>
    <row r="52" spans="1:14" x14ac:dyDescent="0.15">
      <c r="A52" s="136"/>
      <c r="B52" s="208"/>
      <c r="C52" s="209"/>
      <c r="D52" s="205"/>
      <c r="E52" s="205"/>
      <c r="F52" s="205"/>
      <c r="G52" s="205"/>
      <c r="H52" s="206"/>
      <c r="I52" s="207"/>
      <c r="J52" s="159"/>
      <c r="K52" s="139"/>
    </row>
    <row r="53" spans="1:14" x14ac:dyDescent="0.15">
      <c r="A53" s="136"/>
      <c r="B53" s="261" t="s">
        <v>176</v>
      </c>
      <c r="C53" s="261"/>
      <c r="D53" s="261"/>
      <c r="E53" s="261"/>
      <c r="F53" s="261"/>
      <c r="G53" s="261"/>
      <c r="H53" s="261"/>
      <c r="I53" s="261"/>
      <c r="J53" s="198"/>
      <c r="K53" s="139"/>
    </row>
    <row r="54" spans="1:14" ht="8.1" customHeight="1" x14ac:dyDescent="0.15">
      <c r="A54" s="136"/>
      <c r="B54" s="126"/>
      <c r="C54" s="126"/>
      <c r="D54" s="126"/>
      <c r="E54" s="126"/>
      <c r="F54" s="126"/>
      <c r="G54" s="126"/>
      <c r="H54" s="126"/>
      <c r="I54" s="163"/>
      <c r="J54" s="144"/>
      <c r="K54" s="139"/>
    </row>
    <row r="55" spans="1:14" x14ac:dyDescent="0.15">
      <c r="A55" s="136"/>
      <c r="B55" s="210" t="s">
        <v>177</v>
      </c>
      <c r="C55" s="132"/>
      <c r="D55" s="132"/>
      <c r="E55" s="132"/>
      <c r="F55" s="132"/>
      <c r="G55" s="132"/>
      <c r="H55" s="132"/>
      <c r="I55" s="211"/>
      <c r="J55" s="212">
        <f>+J53+J46</f>
        <v>266.41000000000003</v>
      </c>
      <c r="K55" s="139"/>
    </row>
    <row r="56" spans="1:14" x14ac:dyDescent="0.15">
      <c r="A56" s="136"/>
      <c r="B56" s="210" t="s">
        <v>178</v>
      </c>
      <c r="C56" s="132"/>
      <c r="D56" s="213">
        <v>0.309</v>
      </c>
      <c r="E56" s="132"/>
      <c r="F56" s="132"/>
      <c r="G56" s="132"/>
      <c r="H56" s="132"/>
      <c r="I56" s="211"/>
      <c r="J56" s="212">
        <f>TRUNC(J55*D56,2)</f>
        <v>82.32</v>
      </c>
      <c r="K56" s="139"/>
    </row>
    <row r="57" spans="1:14" x14ac:dyDescent="0.15">
      <c r="A57" s="186"/>
      <c r="B57" s="214" t="s">
        <v>179</v>
      </c>
      <c r="C57" s="215"/>
      <c r="D57" s="215"/>
      <c r="E57" s="215"/>
      <c r="F57" s="215"/>
      <c r="G57" s="215"/>
      <c r="H57" s="215"/>
      <c r="I57" s="216"/>
      <c r="J57" s="198">
        <f>ROUND(J56+J55,2)</f>
        <v>348.73</v>
      </c>
      <c r="K57" s="188"/>
    </row>
    <row r="58" spans="1:14" ht="7.5" customHeight="1" x14ac:dyDescent="0.15">
      <c r="A58" s="136"/>
      <c r="B58" s="126"/>
      <c r="C58" s="126"/>
      <c r="D58" s="126"/>
      <c r="E58" s="126"/>
      <c r="F58" s="126"/>
      <c r="G58" s="126"/>
      <c r="H58" s="126"/>
      <c r="I58" s="163"/>
      <c r="J58" s="144"/>
      <c r="K58" s="139"/>
    </row>
    <row r="59" spans="1:14" ht="12.75" customHeight="1" x14ac:dyDescent="0.15">
      <c r="A59" s="136"/>
      <c r="B59" s="217" t="s">
        <v>180</v>
      </c>
      <c r="C59" s="218"/>
      <c r="D59" s="218"/>
      <c r="E59" s="218"/>
      <c r="F59" s="218"/>
      <c r="G59" s="218"/>
      <c r="H59" s="218"/>
      <c r="I59" s="218"/>
      <c r="J59" s="219"/>
      <c r="K59" s="139"/>
    </row>
    <row r="60" spans="1:14" ht="12.75" customHeight="1" x14ac:dyDescent="0.15">
      <c r="A60" s="136"/>
      <c r="B60" s="273" t="s">
        <v>181</v>
      </c>
      <c r="C60" s="273"/>
      <c r="D60" s="273"/>
      <c r="E60" s="273"/>
      <c r="F60" s="273"/>
      <c r="G60" s="273"/>
      <c r="H60" s="273"/>
      <c r="I60" s="273"/>
      <c r="J60" s="273"/>
      <c r="K60" s="139"/>
    </row>
    <row r="61" spans="1:14" ht="12.6" customHeight="1" x14ac:dyDescent="0.15">
      <c r="A61" s="136"/>
      <c r="B61" s="220"/>
      <c r="C61" s="221"/>
      <c r="D61" s="221"/>
      <c r="E61" s="221"/>
      <c r="F61" s="221"/>
      <c r="G61" s="221"/>
      <c r="H61" s="221"/>
      <c r="I61" s="221"/>
      <c r="J61" s="222"/>
      <c r="K61" s="139"/>
      <c r="N61" s="223"/>
    </row>
    <row r="62" spans="1:14" ht="7.5" customHeight="1" x14ac:dyDescent="0.15">
      <c r="A62" s="208"/>
      <c r="B62" s="209"/>
      <c r="C62" s="209"/>
      <c r="D62" s="209"/>
      <c r="E62" s="209"/>
      <c r="F62" s="209"/>
      <c r="G62" s="209"/>
      <c r="H62" s="209"/>
      <c r="I62" s="224"/>
      <c r="J62" s="225"/>
      <c r="K62" s="226"/>
    </row>
    <row r="63" spans="1:14" x14ac:dyDescent="0.15">
      <c r="B63" s="126"/>
      <c r="C63" s="126"/>
      <c r="D63" s="126"/>
      <c r="E63" s="126"/>
      <c r="F63" s="126"/>
      <c r="G63" s="126"/>
      <c r="H63" s="126"/>
      <c r="I63" s="163"/>
    </row>
    <row r="64" spans="1:14" x14ac:dyDescent="0.15">
      <c r="B64" s="227"/>
      <c r="C64" s="227"/>
      <c r="D64" s="126"/>
      <c r="E64" s="126"/>
      <c r="F64" s="126"/>
      <c r="G64" s="126"/>
      <c r="H64" s="126"/>
      <c r="I64" s="163"/>
      <c r="J64" s="144"/>
      <c r="N64" s="223"/>
    </row>
    <row r="65" spans="2:10" x14ac:dyDescent="0.15">
      <c r="B65" s="126"/>
      <c r="C65" s="126"/>
      <c r="D65" s="126"/>
      <c r="E65" s="126"/>
      <c r="F65" s="126"/>
      <c r="G65" s="126"/>
      <c r="H65" s="126"/>
      <c r="I65" s="163"/>
      <c r="J65" s="144"/>
    </row>
    <row r="66" spans="2:10" x14ac:dyDescent="0.15">
      <c r="B66" s="126"/>
      <c r="C66" s="126"/>
      <c r="D66" s="126"/>
      <c r="E66" s="126"/>
      <c r="F66" s="126"/>
      <c r="G66" s="126"/>
      <c r="H66" s="126"/>
      <c r="I66" s="163"/>
      <c r="J66" s="144"/>
    </row>
  </sheetData>
  <mergeCells count="52">
    <mergeCell ref="B53:I53"/>
    <mergeCell ref="B60:J60"/>
    <mergeCell ref="J38:J39"/>
    <mergeCell ref="B40:E42"/>
    <mergeCell ref="B44:I44"/>
    <mergeCell ref="B46:I46"/>
    <mergeCell ref="B48:C49"/>
    <mergeCell ref="D48:D49"/>
    <mergeCell ref="J48:J49"/>
    <mergeCell ref="B34:E34"/>
    <mergeCell ref="B35:E35"/>
    <mergeCell ref="B36:I36"/>
    <mergeCell ref="B38:E39"/>
    <mergeCell ref="F38:F39"/>
    <mergeCell ref="G38:G39"/>
    <mergeCell ref="I38:I39"/>
    <mergeCell ref="J28:J29"/>
    <mergeCell ref="B30:E30"/>
    <mergeCell ref="B31:E31"/>
    <mergeCell ref="B32:E32"/>
    <mergeCell ref="B33:E33"/>
    <mergeCell ref="B26:I26"/>
    <mergeCell ref="B28:E29"/>
    <mergeCell ref="F28:F29"/>
    <mergeCell ref="G28:G29"/>
    <mergeCell ref="I28:I29"/>
    <mergeCell ref="B19:E19"/>
    <mergeCell ref="B20:E20"/>
    <mergeCell ref="B23:I23"/>
    <mergeCell ref="B25:C25"/>
    <mergeCell ref="F25:H25"/>
    <mergeCell ref="F9:G9"/>
    <mergeCell ref="H9:I9"/>
    <mergeCell ref="J9:J10"/>
    <mergeCell ref="B15:I15"/>
    <mergeCell ref="B17:E18"/>
    <mergeCell ref="F17:F18"/>
    <mergeCell ref="G17:G18"/>
    <mergeCell ref="H17:H18"/>
    <mergeCell ref="I17:I18"/>
    <mergeCell ref="J17:J18"/>
    <mergeCell ref="B7:C7"/>
    <mergeCell ref="D7:E7"/>
    <mergeCell ref="B9:C10"/>
    <mergeCell ref="D9:D10"/>
    <mergeCell ref="E9:E10"/>
    <mergeCell ref="C2:H3"/>
    <mergeCell ref="B4:E4"/>
    <mergeCell ref="B5:C5"/>
    <mergeCell ref="D5:E5"/>
    <mergeCell ref="B6:C6"/>
    <mergeCell ref="D6:E6"/>
  </mergeCells>
  <printOptions horizontalCentered="1" verticalCentered="1"/>
  <pageMargins left="0.59027777777777801" right="0.59027777777777801" top="0.66944444444444395" bottom="0.74791666666666701" header="0.43333333333333302" footer="0.51180555555555496"/>
  <pageSetup paperSize="9" scale="97" orientation="landscape" horizontalDpi="300" verticalDpi="300"/>
  <headerFooter>
    <oddHeader>&amp;C&amp;16COMPOSIÇÃO DE CUSTOS UNITÁRIOS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MJ66"/>
  <sheetViews>
    <sheetView view="pageBreakPreview" zoomScale="90" zoomScaleNormal="100" zoomScalePageLayoutView="90" workbookViewId="0">
      <pane ySplit="3" topLeftCell="A4" activePane="bottomLeft" state="frozen"/>
      <selection pane="bottomLeft" activeCell="P42" sqref="P42"/>
    </sheetView>
  </sheetViews>
  <sheetFormatPr defaultColWidth="9.16796875" defaultRowHeight="12.75" x14ac:dyDescent="0.15"/>
  <cols>
    <col min="1" max="1" width="1.75" style="126" customWidth="1"/>
    <col min="2" max="2" width="10.515625" style="127" customWidth="1"/>
    <col min="3" max="3" width="17.52734375" style="127" customWidth="1"/>
    <col min="4" max="5" width="8.8984375" style="127" customWidth="1"/>
    <col min="6" max="6" width="11.19140625" style="127" customWidth="1"/>
    <col min="7" max="7" width="10.65234375" style="127" customWidth="1"/>
    <col min="8" max="8" width="8.8984375" style="127" customWidth="1"/>
    <col min="9" max="9" width="8.8984375" style="128" customWidth="1"/>
    <col min="10" max="10" width="8.8984375" style="129" customWidth="1"/>
    <col min="11" max="11" width="1.75" style="126" customWidth="1"/>
    <col min="12" max="13" width="9.16796875" style="127"/>
    <col min="14" max="14" width="13.078125" style="127" customWidth="1"/>
    <col min="15" max="1024" width="9.16796875" style="127"/>
  </cols>
  <sheetData>
    <row r="1" spans="1:12" ht="8.1" customHeight="1" x14ac:dyDescent="0.15">
      <c r="A1" s="130"/>
      <c r="B1" s="131"/>
      <c r="C1" s="131"/>
      <c r="D1" s="131"/>
      <c r="E1" s="132"/>
      <c r="F1" s="131"/>
      <c r="G1" s="131"/>
      <c r="H1" s="131"/>
      <c r="I1" s="133"/>
      <c r="J1" s="134"/>
      <c r="K1" s="135"/>
    </row>
    <row r="2" spans="1:12" ht="12.75" customHeight="1" x14ac:dyDescent="0.15">
      <c r="A2" s="136"/>
      <c r="B2" s="137" t="s">
        <v>123</v>
      </c>
      <c r="C2" s="254" t="s">
        <v>182</v>
      </c>
      <c r="D2" s="254"/>
      <c r="E2" s="254"/>
      <c r="F2" s="254"/>
      <c r="G2" s="254"/>
      <c r="H2" s="254"/>
      <c r="I2" s="137" t="s">
        <v>125</v>
      </c>
      <c r="J2" s="138" t="s">
        <v>126</v>
      </c>
      <c r="K2" s="139"/>
    </row>
    <row r="3" spans="1:12" ht="36" customHeight="1" x14ac:dyDescent="0.15">
      <c r="A3" s="136"/>
      <c r="B3" s="140" t="s">
        <v>42</v>
      </c>
      <c r="C3" s="254"/>
      <c r="D3" s="254"/>
      <c r="E3" s="254"/>
      <c r="F3" s="254"/>
      <c r="G3" s="254"/>
      <c r="H3" s="254"/>
      <c r="I3" s="141">
        <v>44958</v>
      </c>
      <c r="J3" s="142" t="s">
        <v>29</v>
      </c>
      <c r="K3" s="139"/>
    </row>
    <row r="4" spans="1:12" x14ac:dyDescent="0.15">
      <c r="A4" s="136"/>
      <c r="B4" s="255" t="s">
        <v>127</v>
      </c>
      <c r="C4" s="255"/>
      <c r="D4" s="255"/>
      <c r="E4" s="255"/>
      <c r="F4" s="143" t="s">
        <v>128</v>
      </c>
      <c r="G4" s="143" t="s">
        <v>129</v>
      </c>
      <c r="H4" s="143"/>
      <c r="J4" s="144"/>
      <c r="K4" s="139"/>
    </row>
    <row r="5" spans="1:12" ht="12" customHeight="1" x14ac:dyDescent="0.15">
      <c r="A5" s="136"/>
      <c r="B5" s="256" t="s">
        <v>130</v>
      </c>
      <c r="C5" s="256"/>
      <c r="D5" s="257" t="s">
        <v>131</v>
      </c>
      <c r="E5" s="257"/>
      <c r="F5" s="145">
        <v>350</v>
      </c>
      <c r="G5" s="145">
        <v>1.44</v>
      </c>
      <c r="H5" s="145"/>
      <c r="I5" s="146"/>
      <c r="J5" s="147"/>
      <c r="K5" s="139"/>
    </row>
    <row r="6" spans="1:12" ht="12" customHeight="1" x14ac:dyDescent="0.15">
      <c r="A6" s="136"/>
      <c r="B6" s="256" t="s">
        <v>132</v>
      </c>
      <c r="C6" s="256"/>
      <c r="D6" s="257" t="s">
        <v>133</v>
      </c>
      <c r="E6" s="257"/>
      <c r="F6" s="145">
        <f>70.7*5.09</f>
        <v>359.863</v>
      </c>
      <c r="G6" s="145">
        <v>3.69</v>
      </c>
      <c r="H6" s="145"/>
      <c r="I6" s="146"/>
      <c r="J6" s="147"/>
      <c r="K6" s="139"/>
    </row>
    <row r="7" spans="1:12" ht="12" customHeight="1" x14ac:dyDescent="0.15">
      <c r="A7" s="136"/>
      <c r="B7" s="256" t="s">
        <v>134</v>
      </c>
      <c r="C7" s="256"/>
      <c r="D7" s="257" t="s">
        <v>135</v>
      </c>
      <c r="E7" s="257"/>
      <c r="F7" s="145">
        <v>321</v>
      </c>
      <c r="G7" s="145">
        <v>1.25</v>
      </c>
      <c r="H7" s="148"/>
      <c r="I7" s="146"/>
      <c r="J7" s="147"/>
      <c r="K7" s="139"/>
    </row>
    <row r="8" spans="1:12" ht="8.1" customHeight="1" x14ac:dyDescent="0.15">
      <c r="A8" s="136"/>
      <c r="B8" s="126"/>
      <c r="C8" s="126"/>
      <c r="D8" s="126"/>
      <c r="E8" s="126"/>
      <c r="F8" s="126"/>
      <c r="G8" s="126"/>
      <c r="H8" s="126"/>
      <c r="J8" s="144"/>
      <c r="K8" s="139"/>
    </row>
    <row r="9" spans="1:12" ht="11.25" customHeight="1" x14ac:dyDescent="0.15">
      <c r="A9" s="136"/>
      <c r="B9" s="258" t="s">
        <v>136</v>
      </c>
      <c r="C9" s="258"/>
      <c r="D9" s="259" t="s">
        <v>137</v>
      </c>
      <c r="E9" s="259" t="s">
        <v>138</v>
      </c>
      <c r="F9" s="259" t="s">
        <v>139</v>
      </c>
      <c r="G9" s="259"/>
      <c r="H9" s="259" t="s">
        <v>140</v>
      </c>
      <c r="I9" s="259"/>
      <c r="J9" s="260" t="s">
        <v>141</v>
      </c>
      <c r="K9" s="139"/>
    </row>
    <row r="10" spans="1:12" ht="11.25" customHeight="1" x14ac:dyDescent="0.15">
      <c r="A10" s="136"/>
      <c r="B10" s="258"/>
      <c r="C10" s="258"/>
      <c r="D10" s="259"/>
      <c r="E10" s="259"/>
      <c r="F10" s="150" t="s">
        <v>142</v>
      </c>
      <c r="G10" s="149" t="s">
        <v>143</v>
      </c>
      <c r="H10" s="150" t="s">
        <v>142</v>
      </c>
      <c r="I10" s="151" t="s">
        <v>143</v>
      </c>
      <c r="J10" s="260"/>
      <c r="K10" s="139"/>
    </row>
    <row r="11" spans="1:12" ht="18" customHeight="1" x14ac:dyDescent="0.15">
      <c r="A11" s="136"/>
      <c r="B11" s="152"/>
      <c r="C11" s="153"/>
      <c r="D11" s="154"/>
      <c r="E11" s="155"/>
      <c r="F11" s="156"/>
      <c r="G11" s="157"/>
      <c r="H11" s="156"/>
      <c r="I11" s="158"/>
      <c r="J11" s="159">
        <f>TRUNC(E11*(F11*H11+G11*I11),2)</f>
        <v>0</v>
      </c>
      <c r="K11" s="139"/>
      <c r="L11" s="160"/>
    </row>
    <row r="12" spans="1:12" x14ac:dyDescent="0.15">
      <c r="A12" s="136"/>
      <c r="B12" s="152"/>
      <c r="C12" s="153"/>
      <c r="D12" s="154"/>
      <c r="E12" s="161"/>
      <c r="F12" s="156"/>
      <c r="G12" s="157"/>
      <c r="H12" s="156"/>
      <c r="I12" s="158"/>
      <c r="J12" s="159"/>
      <c r="K12" s="139"/>
      <c r="L12" s="160"/>
    </row>
    <row r="13" spans="1:12" x14ac:dyDescent="0.15">
      <c r="A13" s="136"/>
      <c r="B13" s="152"/>
      <c r="C13" s="153"/>
      <c r="D13" s="154"/>
      <c r="E13" s="161"/>
      <c r="F13" s="156"/>
      <c r="G13" s="157"/>
      <c r="H13" s="156"/>
      <c r="I13" s="158"/>
      <c r="J13" s="159"/>
      <c r="K13" s="139"/>
      <c r="L13" s="160"/>
    </row>
    <row r="14" spans="1:12" x14ac:dyDescent="0.15">
      <c r="A14" s="136"/>
      <c r="B14" s="152"/>
      <c r="C14" s="153"/>
      <c r="D14" s="154"/>
      <c r="E14" s="161"/>
      <c r="F14" s="156"/>
      <c r="G14" s="157"/>
      <c r="H14" s="156"/>
      <c r="I14" s="158"/>
      <c r="J14" s="159"/>
      <c r="K14" s="139"/>
      <c r="L14" s="160"/>
    </row>
    <row r="15" spans="1:12" x14ac:dyDescent="0.15">
      <c r="A15" s="136"/>
      <c r="B15" s="261" t="s">
        <v>144</v>
      </c>
      <c r="C15" s="261"/>
      <c r="D15" s="261"/>
      <c r="E15" s="261"/>
      <c r="F15" s="261"/>
      <c r="G15" s="261"/>
      <c r="H15" s="261"/>
      <c r="I15" s="261"/>
      <c r="J15" s="162">
        <f>SUM(J11:J14)</f>
        <v>0</v>
      </c>
      <c r="K15" s="139"/>
    </row>
    <row r="16" spans="1:12" ht="8.1" customHeight="1" x14ac:dyDescent="0.15">
      <c r="A16" s="136"/>
      <c r="B16" s="126"/>
      <c r="C16" s="126"/>
      <c r="D16" s="126"/>
      <c r="E16" s="126"/>
      <c r="F16" s="126"/>
      <c r="G16" s="126"/>
      <c r="H16" s="126"/>
      <c r="I16" s="163"/>
      <c r="J16" s="144"/>
      <c r="K16" s="139"/>
    </row>
    <row r="17" spans="1:11" ht="11.25" customHeight="1" x14ac:dyDescent="0.15">
      <c r="A17" s="136"/>
      <c r="B17" s="259" t="s">
        <v>145</v>
      </c>
      <c r="C17" s="259"/>
      <c r="D17" s="259"/>
      <c r="E17" s="259"/>
      <c r="F17" s="260" t="s">
        <v>137</v>
      </c>
      <c r="G17" s="260" t="s">
        <v>146</v>
      </c>
      <c r="H17" s="260" t="s">
        <v>147</v>
      </c>
      <c r="I17" s="260" t="s">
        <v>148</v>
      </c>
      <c r="J17" s="260" t="s">
        <v>141</v>
      </c>
      <c r="K17" s="139"/>
    </row>
    <row r="18" spans="1:11" ht="11.25" customHeight="1" x14ac:dyDescent="0.15">
      <c r="A18" s="136"/>
      <c r="B18" s="259"/>
      <c r="C18" s="259"/>
      <c r="D18" s="259"/>
      <c r="E18" s="259"/>
      <c r="F18" s="260"/>
      <c r="G18" s="260"/>
      <c r="H18" s="260"/>
      <c r="I18" s="260"/>
      <c r="J18" s="260"/>
      <c r="K18" s="139"/>
    </row>
    <row r="19" spans="1:11" ht="12.75" customHeight="1" x14ac:dyDescent="0.15">
      <c r="A19" s="136"/>
      <c r="B19" s="262" t="s">
        <v>149</v>
      </c>
      <c r="C19" s="262"/>
      <c r="D19" s="262"/>
      <c r="E19" s="262"/>
      <c r="F19" s="164" t="s">
        <v>150</v>
      </c>
      <c r="G19" s="38" t="s">
        <v>151</v>
      </c>
      <c r="H19" s="39">
        <v>0.5</v>
      </c>
      <c r="I19" s="165">
        <v>16.77</v>
      </c>
      <c r="J19" s="166">
        <f>TRUNC(H19*I19,2)</f>
        <v>8.3800000000000008</v>
      </c>
      <c r="K19" s="139"/>
    </row>
    <row r="20" spans="1:11" ht="12.75" customHeight="1" x14ac:dyDescent="0.15">
      <c r="A20" s="136"/>
      <c r="B20" s="263" t="s">
        <v>152</v>
      </c>
      <c r="C20" s="263"/>
      <c r="D20" s="263"/>
      <c r="E20" s="263"/>
      <c r="F20" s="164" t="s">
        <v>153</v>
      </c>
      <c r="G20" s="38" t="s">
        <v>151</v>
      </c>
      <c r="H20" s="39">
        <v>0.5</v>
      </c>
      <c r="I20" s="165">
        <v>20.77</v>
      </c>
      <c r="J20" s="166">
        <f>TRUNC(H20*I20,2)</f>
        <v>10.38</v>
      </c>
      <c r="K20" s="139"/>
    </row>
    <row r="21" spans="1:11" x14ac:dyDescent="0.15">
      <c r="A21" s="136"/>
      <c r="B21" s="167"/>
      <c r="C21" s="168"/>
      <c r="D21" s="169"/>
      <c r="E21" s="170"/>
      <c r="F21" s="171"/>
      <c r="G21" s="155"/>
      <c r="H21" s="156"/>
      <c r="I21" s="172"/>
      <c r="J21" s="166"/>
      <c r="K21" s="139"/>
    </row>
    <row r="22" spans="1:11" x14ac:dyDescent="0.15">
      <c r="A22" s="136"/>
      <c r="B22" s="173"/>
      <c r="C22" s="174"/>
      <c r="D22" s="169"/>
      <c r="E22" s="170"/>
      <c r="F22" s="175"/>
      <c r="G22" s="176"/>
      <c r="H22" s="177"/>
      <c r="I22" s="172"/>
      <c r="J22" s="166"/>
      <c r="K22" s="139"/>
    </row>
    <row r="23" spans="1:11" x14ac:dyDescent="0.15">
      <c r="A23" s="136"/>
      <c r="B23" s="261" t="s">
        <v>154</v>
      </c>
      <c r="C23" s="261"/>
      <c r="D23" s="261"/>
      <c r="E23" s="261"/>
      <c r="F23" s="261"/>
      <c r="G23" s="261"/>
      <c r="H23" s="261"/>
      <c r="I23" s="261"/>
      <c r="J23" s="162">
        <f>SUM(J19:J22)</f>
        <v>18.760000000000002</v>
      </c>
      <c r="K23" s="139"/>
    </row>
    <row r="24" spans="1:11" ht="8.1" customHeight="1" x14ac:dyDescent="0.15">
      <c r="A24" s="136"/>
      <c r="B24" s="178"/>
      <c r="C24" s="178"/>
      <c r="D24" s="178"/>
      <c r="E24" s="178"/>
      <c r="F24" s="178"/>
      <c r="G24" s="178"/>
      <c r="H24" s="178"/>
      <c r="I24" s="179"/>
      <c r="J24" s="144"/>
      <c r="K24" s="139"/>
    </row>
    <row r="25" spans="1:11" ht="12.75" customHeight="1" x14ac:dyDescent="0.15">
      <c r="A25" s="136"/>
      <c r="B25" s="264" t="s">
        <v>155</v>
      </c>
      <c r="C25" s="264"/>
      <c r="D25" s="180">
        <v>0.5</v>
      </c>
      <c r="E25" s="181" t="str">
        <f>+J3</f>
        <v>m2</v>
      </c>
      <c r="F25" s="264" t="s">
        <v>156</v>
      </c>
      <c r="G25" s="264"/>
      <c r="H25" s="264"/>
      <c r="I25" s="182">
        <v>0.05</v>
      </c>
      <c r="J25" s="147">
        <f>+TRUNC(J23*I25,2)</f>
        <v>0.93</v>
      </c>
      <c r="K25" s="139"/>
    </row>
    <row r="26" spans="1:11" ht="12.75" customHeight="1" x14ac:dyDescent="0.15">
      <c r="A26" s="136"/>
      <c r="B26" s="265" t="s">
        <v>157</v>
      </c>
      <c r="C26" s="265"/>
      <c r="D26" s="265"/>
      <c r="E26" s="265"/>
      <c r="F26" s="265"/>
      <c r="G26" s="265"/>
      <c r="H26" s="265"/>
      <c r="I26" s="265"/>
      <c r="J26" s="147">
        <f>TRUNC((J15+J23+J25)/D25,2)</f>
        <v>39.380000000000003</v>
      </c>
      <c r="K26" s="139"/>
    </row>
    <row r="27" spans="1:11" ht="8.1" customHeight="1" x14ac:dyDescent="0.15">
      <c r="A27" s="136"/>
      <c r="B27" s="126"/>
      <c r="C27" s="126"/>
      <c r="D27" s="126"/>
      <c r="E27" s="126"/>
      <c r="F27" s="126"/>
      <c r="G27" s="126"/>
      <c r="H27" s="126"/>
      <c r="I27" s="163"/>
      <c r="J27" s="144"/>
      <c r="K27" s="139"/>
    </row>
    <row r="28" spans="1:11" ht="11.25" customHeight="1" x14ac:dyDescent="0.15">
      <c r="A28" s="136"/>
      <c r="B28" s="259" t="s">
        <v>158</v>
      </c>
      <c r="C28" s="259"/>
      <c r="D28" s="259"/>
      <c r="E28" s="259"/>
      <c r="F28" s="266" t="s">
        <v>137</v>
      </c>
      <c r="G28" s="266" t="s">
        <v>159</v>
      </c>
      <c r="H28" s="183" t="s">
        <v>160</v>
      </c>
      <c r="I28" s="267" t="s">
        <v>161</v>
      </c>
      <c r="J28" s="260" t="s">
        <v>162</v>
      </c>
      <c r="K28" s="139"/>
    </row>
    <row r="29" spans="1:11" x14ac:dyDescent="0.15">
      <c r="A29" s="136"/>
      <c r="B29" s="259"/>
      <c r="C29" s="259"/>
      <c r="D29" s="259"/>
      <c r="E29" s="259"/>
      <c r="F29" s="266"/>
      <c r="G29" s="266"/>
      <c r="H29" s="185" t="s">
        <v>163</v>
      </c>
      <c r="I29" s="267"/>
      <c r="J29" s="260"/>
      <c r="K29" s="139"/>
    </row>
    <row r="30" spans="1:11" ht="12" customHeight="1" x14ac:dyDescent="0.15">
      <c r="A30" s="186"/>
      <c r="B30" s="268" t="s">
        <v>183</v>
      </c>
      <c r="C30" s="268"/>
      <c r="D30" s="268"/>
      <c r="E30" s="268"/>
      <c r="F30" s="187" t="s">
        <v>42</v>
      </c>
      <c r="G30" s="187" t="s">
        <v>165</v>
      </c>
      <c r="H30" s="187">
        <v>108.48</v>
      </c>
      <c r="I30" s="187">
        <v>1</v>
      </c>
      <c r="J30" s="187">
        <f>TRUNC(H30*I30,2)</f>
        <v>108.48</v>
      </c>
      <c r="K30" s="188"/>
    </row>
    <row r="31" spans="1:11" x14ac:dyDescent="0.15">
      <c r="A31" s="186"/>
      <c r="B31" s="269"/>
      <c r="C31" s="269"/>
      <c r="D31" s="269"/>
      <c r="E31" s="269"/>
      <c r="F31" s="187"/>
      <c r="G31" s="187"/>
      <c r="H31" s="187"/>
      <c r="I31" s="187"/>
      <c r="J31" s="187">
        <f>TRUNC(H31*I31,2)</f>
        <v>0</v>
      </c>
      <c r="K31" s="188"/>
    </row>
    <row r="32" spans="1:11" x14ac:dyDescent="0.15">
      <c r="A32" s="186"/>
      <c r="B32" s="269"/>
      <c r="C32" s="269"/>
      <c r="D32" s="269"/>
      <c r="E32" s="269"/>
      <c r="F32" s="187"/>
      <c r="G32" s="187"/>
      <c r="H32" s="187"/>
      <c r="I32" s="187"/>
      <c r="J32" s="187">
        <f>TRUNC(H32*I32,2)</f>
        <v>0</v>
      </c>
      <c r="K32" s="188"/>
    </row>
    <row r="33" spans="1:13" x14ac:dyDescent="0.15">
      <c r="A33" s="186"/>
      <c r="B33" s="270"/>
      <c r="C33" s="270"/>
      <c r="D33" s="270"/>
      <c r="E33" s="270"/>
      <c r="F33" s="187"/>
      <c r="G33" s="187"/>
      <c r="H33" s="187"/>
      <c r="I33" s="187"/>
      <c r="J33" s="187">
        <f>TRUNC(H33*I33,2)</f>
        <v>0</v>
      </c>
      <c r="K33" s="188"/>
    </row>
    <row r="34" spans="1:13" x14ac:dyDescent="0.15">
      <c r="A34" s="186"/>
      <c r="B34" s="270"/>
      <c r="C34" s="270"/>
      <c r="D34" s="270"/>
      <c r="E34" s="270"/>
      <c r="F34" s="187"/>
      <c r="G34" s="187"/>
      <c r="H34" s="187"/>
      <c r="I34" s="187"/>
      <c r="J34" s="187">
        <f>TRUNC(H34*I34,2)</f>
        <v>0</v>
      </c>
      <c r="K34" s="188"/>
    </row>
    <row r="35" spans="1:13" x14ac:dyDescent="0.15">
      <c r="A35" s="186"/>
      <c r="B35" s="270"/>
      <c r="C35" s="270"/>
      <c r="D35" s="270"/>
      <c r="E35" s="270"/>
      <c r="F35" s="189"/>
      <c r="G35" s="189"/>
      <c r="H35" s="190"/>
      <c r="I35" s="190"/>
      <c r="J35" s="187">
        <f>TRUNC(H35*I35,2)</f>
        <v>0</v>
      </c>
      <c r="K35" s="188"/>
    </row>
    <row r="36" spans="1:13" x14ac:dyDescent="0.15">
      <c r="A36" s="136"/>
      <c r="B36" s="261" t="s">
        <v>166</v>
      </c>
      <c r="C36" s="261"/>
      <c r="D36" s="261"/>
      <c r="E36" s="261"/>
      <c r="F36" s="261"/>
      <c r="G36" s="261"/>
      <c r="H36" s="261"/>
      <c r="I36" s="261"/>
      <c r="J36" s="162">
        <f>SUM(J30:J35)</f>
        <v>108.48</v>
      </c>
      <c r="K36" s="139"/>
      <c r="M36" s="127">
        <f>178.1+49.98</f>
        <v>228.07999999999998</v>
      </c>
    </row>
    <row r="37" spans="1:13" ht="8.1" customHeight="1" x14ac:dyDescent="0.15">
      <c r="A37" s="136"/>
      <c r="B37" s="178"/>
      <c r="C37" s="178"/>
      <c r="D37" s="178"/>
      <c r="E37" s="178"/>
      <c r="F37" s="178"/>
      <c r="G37" s="178"/>
      <c r="H37" s="178"/>
      <c r="I37" s="179"/>
      <c r="J37" s="144"/>
      <c r="K37" s="139"/>
    </row>
    <row r="38" spans="1:13" ht="12" customHeight="1" x14ac:dyDescent="0.15">
      <c r="A38" s="136"/>
      <c r="B38" s="259" t="s">
        <v>167</v>
      </c>
      <c r="C38" s="259"/>
      <c r="D38" s="259"/>
      <c r="E38" s="259"/>
      <c r="F38" s="259" t="s">
        <v>137</v>
      </c>
      <c r="G38" s="259" t="s">
        <v>159</v>
      </c>
      <c r="H38" s="183" t="s">
        <v>160</v>
      </c>
      <c r="I38" s="271" t="s">
        <v>161</v>
      </c>
      <c r="J38" s="260" t="s">
        <v>162</v>
      </c>
      <c r="K38" s="139"/>
    </row>
    <row r="39" spans="1:13" x14ac:dyDescent="0.15">
      <c r="A39" s="136"/>
      <c r="B39" s="259"/>
      <c r="C39" s="259"/>
      <c r="D39" s="259"/>
      <c r="E39" s="259"/>
      <c r="F39" s="259"/>
      <c r="G39" s="259"/>
      <c r="H39" s="191" t="s">
        <v>163</v>
      </c>
      <c r="I39" s="271"/>
      <c r="J39" s="260"/>
      <c r="K39" s="139"/>
    </row>
    <row r="40" spans="1:13" x14ac:dyDescent="0.15">
      <c r="A40" s="136"/>
      <c r="B40" s="272"/>
      <c r="C40" s="272"/>
      <c r="D40" s="272"/>
      <c r="E40" s="272"/>
      <c r="F40" s="192"/>
      <c r="G40" s="192"/>
      <c r="H40" s="193"/>
      <c r="I40" s="194"/>
      <c r="J40" s="166">
        <f>H40*I40</f>
        <v>0</v>
      </c>
      <c r="K40" s="139"/>
    </row>
    <row r="41" spans="1:13" x14ac:dyDescent="0.15">
      <c r="A41" s="136"/>
      <c r="B41" s="272"/>
      <c r="C41" s="272"/>
      <c r="D41" s="272"/>
      <c r="E41" s="272"/>
      <c r="F41" s="195"/>
      <c r="G41" s="195"/>
      <c r="H41" s="196"/>
      <c r="I41" s="197"/>
      <c r="J41" s="159"/>
      <c r="K41" s="139"/>
    </row>
    <row r="42" spans="1:13" x14ac:dyDescent="0.15">
      <c r="A42" s="136"/>
      <c r="B42" s="272"/>
      <c r="C42" s="272"/>
      <c r="D42" s="272"/>
      <c r="E42" s="272"/>
      <c r="F42" s="195"/>
      <c r="G42" s="195"/>
      <c r="H42" s="196"/>
      <c r="I42" s="197"/>
      <c r="J42" s="159"/>
      <c r="K42" s="139"/>
    </row>
    <row r="43" spans="1:13" x14ac:dyDescent="0.15">
      <c r="A43" s="136"/>
      <c r="B43" s="136"/>
      <c r="C43" s="126"/>
      <c r="D43" s="126"/>
      <c r="E43" s="126"/>
      <c r="F43" s="195"/>
      <c r="G43" s="195"/>
      <c r="H43" s="196"/>
      <c r="I43" s="197"/>
      <c r="J43" s="159"/>
      <c r="K43" s="139"/>
    </row>
    <row r="44" spans="1:13" x14ac:dyDescent="0.15">
      <c r="A44" s="136"/>
      <c r="B44" s="261" t="s">
        <v>168</v>
      </c>
      <c r="C44" s="261"/>
      <c r="D44" s="261"/>
      <c r="E44" s="261"/>
      <c r="F44" s="261"/>
      <c r="G44" s="261"/>
      <c r="H44" s="261"/>
      <c r="I44" s="261"/>
      <c r="J44" s="162">
        <f>SUM(J40:J43)</f>
        <v>0</v>
      </c>
      <c r="K44" s="139"/>
    </row>
    <row r="45" spans="1:13" ht="8.1" customHeight="1" x14ac:dyDescent="0.15">
      <c r="A45" s="136"/>
      <c r="B45" s="126"/>
      <c r="C45" s="126"/>
      <c r="D45" s="126"/>
      <c r="E45" s="126"/>
      <c r="F45" s="126"/>
      <c r="G45" s="126"/>
      <c r="H45" s="126"/>
      <c r="I45" s="163"/>
      <c r="J45" s="144"/>
      <c r="K45" s="139"/>
    </row>
    <row r="46" spans="1:13" x14ac:dyDescent="0.15">
      <c r="A46" s="136"/>
      <c r="B46" s="261" t="s">
        <v>169</v>
      </c>
      <c r="C46" s="261"/>
      <c r="D46" s="261"/>
      <c r="E46" s="261"/>
      <c r="F46" s="261"/>
      <c r="G46" s="261"/>
      <c r="H46" s="261"/>
      <c r="I46" s="261"/>
      <c r="J46" s="198">
        <f>+J36+J26+J44</f>
        <v>147.86000000000001</v>
      </c>
      <c r="K46" s="139"/>
    </row>
    <row r="47" spans="1:13" ht="8.1" customHeight="1" x14ac:dyDescent="0.15">
      <c r="A47" s="136"/>
      <c r="B47" s="126"/>
      <c r="C47" s="126"/>
      <c r="D47" s="126"/>
      <c r="E47" s="126"/>
      <c r="F47" s="126"/>
      <c r="G47" s="126"/>
      <c r="H47" s="126"/>
      <c r="I47" s="163"/>
      <c r="J47" s="144"/>
      <c r="K47" s="139"/>
    </row>
    <row r="48" spans="1:13" ht="12" customHeight="1" x14ac:dyDescent="0.15">
      <c r="A48" s="136"/>
      <c r="B48" s="259" t="s">
        <v>170</v>
      </c>
      <c r="C48" s="259"/>
      <c r="D48" s="259" t="s">
        <v>137</v>
      </c>
      <c r="E48" s="183" t="s">
        <v>171</v>
      </c>
      <c r="F48" s="183" t="s">
        <v>171</v>
      </c>
      <c r="G48" s="183" t="s">
        <v>171</v>
      </c>
      <c r="H48" s="183" t="s">
        <v>160</v>
      </c>
      <c r="I48" s="184" t="s">
        <v>161</v>
      </c>
      <c r="J48" s="260" t="s">
        <v>162</v>
      </c>
      <c r="K48" s="139"/>
      <c r="L48" s="144"/>
    </row>
    <row r="49" spans="1:14" x14ac:dyDescent="0.15">
      <c r="A49" s="136"/>
      <c r="B49" s="259"/>
      <c r="C49" s="259"/>
      <c r="D49" s="259"/>
      <c r="E49" s="191" t="s">
        <v>172</v>
      </c>
      <c r="F49" s="191" t="s">
        <v>173</v>
      </c>
      <c r="G49" s="191" t="s">
        <v>174</v>
      </c>
      <c r="H49" s="191" t="s">
        <v>163</v>
      </c>
      <c r="I49" s="199" t="s">
        <v>175</v>
      </c>
      <c r="J49" s="260"/>
      <c r="K49" s="139"/>
    </row>
    <row r="50" spans="1:14" x14ac:dyDescent="0.15">
      <c r="A50" s="136"/>
      <c r="B50" s="200"/>
      <c r="C50" s="131"/>
      <c r="D50" s="201"/>
      <c r="E50" s="201"/>
      <c r="F50" s="201"/>
      <c r="G50" s="201"/>
      <c r="H50" s="202"/>
      <c r="I50" s="203"/>
      <c r="J50" s="204"/>
      <c r="K50" s="139"/>
    </row>
    <row r="51" spans="1:14" x14ac:dyDescent="0.15">
      <c r="A51" s="136"/>
      <c r="B51" s="186"/>
      <c r="C51" s="126"/>
      <c r="D51" s="205"/>
      <c r="E51" s="205"/>
      <c r="F51" s="205"/>
      <c r="G51" s="205"/>
      <c r="H51" s="206"/>
      <c r="I51" s="207"/>
      <c r="J51" s="159"/>
      <c r="K51" s="139"/>
    </row>
    <row r="52" spans="1:14" x14ac:dyDescent="0.15">
      <c r="A52" s="136"/>
      <c r="B52" s="208"/>
      <c r="C52" s="209"/>
      <c r="D52" s="205"/>
      <c r="E52" s="205"/>
      <c r="F52" s="205"/>
      <c r="G52" s="205"/>
      <c r="H52" s="206"/>
      <c r="I52" s="207"/>
      <c r="J52" s="159"/>
      <c r="K52" s="139"/>
    </row>
    <row r="53" spans="1:14" x14ac:dyDescent="0.15">
      <c r="A53" s="136"/>
      <c r="B53" s="261" t="s">
        <v>176</v>
      </c>
      <c r="C53" s="261"/>
      <c r="D53" s="261"/>
      <c r="E53" s="261"/>
      <c r="F53" s="261"/>
      <c r="G53" s="261"/>
      <c r="H53" s="261"/>
      <c r="I53" s="261"/>
      <c r="J53" s="198"/>
      <c r="K53" s="139"/>
    </row>
    <row r="54" spans="1:14" ht="8.1" customHeight="1" x14ac:dyDescent="0.15">
      <c r="A54" s="136"/>
      <c r="B54" s="126"/>
      <c r="C54" s="126"/>
      <c r="D54" s="126"/>
      <c r="E54" s="126"/>
      <c r="F54" s="126"/>
      <c r="G54" s="126"/>
      <c r="H54" s="126"/>
      <c r="I54" s="163"/>
      <c r="J54" s="144"/>
      <c r="K54" s="139"/>
    </row>
    <row r="55" spans="1:14" x14ac:dyDescent="0.15">
      <c r="A55" s="136"/>
      <c r="B55" s="210" t="s">
        <v>177</v>
      </c>
      <c r="C55" s="132"/>
      <c r="D55" s="132"/>
      <c r="E55" s="132"/>
      <c r="F55" s="132"/>
      <c r="G55" s="132"/>
      <c r="H55" s="132"/>
      <c r="I55" s="211"/>
      <c r="J55" s="212">
        <f>+J53+J46</f>
        <v>147.86000000000001</v>
      </c>
      <c r="K55" s="139"/>
    </row>
    <row r="56" spans="1:14" x14ac:dyDescent="0.15">
      <c r="A56" s="136"/>
      <c r="B56" s="210" t="s">
        <v>178</v>
      </c>
      <c r="C56" s="132"/>
      <c r="D56" s="213">
        <v>0.309</v>
      </c>
      <c r="E56" s="132"/>
      <c r="F56" s="132"/>
      <c r="G56" s="132"/>
      <c r="H56" s="132"/>
      <c r="I56" s="211"/>
      <c r="J56" s="212">
        <f>TRUNC(J55*D56,2)</f>
        <v>45.68</v>
      </c>
      <c r="K56" s="139"/>
    </row>
    <row r="57" spans="1:14" x14ac:dyDescent="0.15">
      <c r="A57" s="186"/>
      <c r="B57" s="214" t="s">
        <v>179</v>
      </c>
      <c r="C57" s="215"/>
      <c r="D57" s="215"/>
      <c r="E57" s="215"/>
      <c r="F57" s="215"/>
      <c r="G57" s="215"/>
      <c r="H57" s="215"/>
      <c r="I57" s="216"/>
      <c r="J57" s="198">
        <f>ROUND(J56+J55,2)</f>
        <v>193.54</v>
      </c>
      <c r="K57" s="188"/>
    </row>
    <row r="58" spans="1:14" ht="7.5" customHeight="1" x14ac:dyDescent="0.15">
      <c r="A58" s="136"/>
      <c r="B58" s="126"/>
      <c r="C58" s="126"/>
      <c r="D58" s="126"/>
      <c r="E58" s="126"/>
      <c r="F58" s="126"/>
      <c r="G58" s="126"/>
      <c r="H58" s="126"/>
      <c r="I58" s="163"/>
      <c r="J58" s="144"/>
      <c r="K58" s="139"/>
    </row>
    <row r="59" spans="1:14" ht="12.75" customHeight="1" x14ac:dyDescent="0.15">
      <c r="A59" s="136"/>
      <c r="B59" s="217" t="s">
        <v>180</v>
      </c>
      <c r="C59" s="218"/>
      <c r="D59" s="218"/>
      <c r="E59" s="218"/>
      <c r="F59" s="218"/>
      <c r="G59" s="218"/>
      <c r="H59" s="218"/>
      <c r="I59" s="218"/>
      <c r="J59" s="219"/>
      <c r="K59" s="139"/>
    </row>
    <row r="60" spans="1:14" ht="12.75" customHeight="1" x14ac:dyDescent="0.15">
      <c r="A60" s="136"/>
      <c r="B60" s="273" t="s">
        <v>181</v>
      </c>
      <c r="C60" s="273"/>
      <c r="D60" s="273"/>
      <c r="E60" s="273"/>
      <c r="F60" s="273"/>
      <c r="G60" s="273"/>
      <c r="H60" s="273"/>
      <c r="I60" s="273"/>
      <c r="J60" s="273"/>
      <c r="K60" s="139"/>
    </row>
    <row r="61" spans="1:14" ht="12.6" customHeight="1" x14ac:dyDescent="0.15">
      <c r="A61" s="136"/>
      <c r="B61" s="220"/>
      <c r="C61" s="221"/>
      <c r="D61" s="221"/>
      <c r="E61" s="221"/>
      <c r="F61" s="221"/>
      <c r="G61" s="221"/>
      <c r="H61" s="221"/>
      <c r="I61" s="221"/>
      <c r="J61" s="222"/>
      <c r="K61" s="139"/>
      <c r="N61" s="223"/>
    </row>
    <row r="62" spans="1:14" ht="7.5" customHeight="1" x14ac:dyDescent="0.15">
      <c r="A62" s="208"/>
      <c r="B62" s="209"/>
      <c r="C62" s="209"/>
      <c r="D62" s="209"/>
      <c r="E62" s="209"/>
      <c r="F62" s="209"/>
      <c r="G62" s="209"/>
      <c r="H62" s="209"/>
      <c r="I62" s="224"/>
      <c r="J62" s="225"/>
      <c r="K62" s="226"/>
    </row>
    <row r="63" spans="1:14" x14ac:dyDescent="0.15">
      <c r="B63" s="126"/>
      <c r="C63" s="126"/>
      <c r="D63" s="126"/>
      <c r="E63" s="126"/>
      <c r="F63" s="126"/>
      <c r="G63" s="126"/>
      <c r="H63" s="126"/>
      <c r="I63" s="163"/>
    </row>
    <row r="64" spans="1:14" x14ac:dyDescent="0.15">
      <c r="B64" s="227"/>
      <c r="C64" s="227"/>
      <c r="D64" s="126"/>
      <c r="E64" s="126"/>
      <c r="F64" s="126"/>
      <c r="G64" s="126"/>
      <c r="H64" s="126"/>
      <c r="I64" s="163"/>
      <c r="J64" s="144"/>
      <c r="N64" s="223"/>
    </row>
    <row r="65" spans="2:10" x14ac:dyDescent="0.15">
      <c r="B65" s="126"/>
      <c r="C65" s="126"/>
      <c r="D65" s="126"/>
      <c r="E65" s="126"/>
      <c r="F65" s="126"/>
      <c r="G65" s="126"/>
      <c r="H65" s="126"/>
      <c r="I65" s="163"/>
      <c r="J65" s="144"/>
    </row>
    <row r="66" spans="2:10" x14ac:dyDescent="0.15">
      <c r="B66" s="126"/>
      <c r="C66" s="126"/>
      <c r="D66" s="126"/>
      <c r="E66" s="126"/>
      <c r="F66" s="126"/>
      <c r="G66" s="126"/>
      <c r="H66" s="126"/>
      <c r="I66" s="163"/>
      <c r="J66" s="144"/>
    </row>
  </sheetData>
  <mergeCells count="52">
    <mergeCell ref="B53:I53"/>
    <mergeCell ref="B60:J60"/>
    <mergeCell ref="J38:J39"/>
    <mergeCell ref="B40:E42"/>
    <mergeCell ref="B44:I44"/>
    <mergeCell ref="B46:I46"/>
    <mergeCell ref="B48:C49"/>
    <mergeCell ref="D48:D49"/>
    <mergeCell ref="J48:J49"/>
    <mergeCell ref="B34:E34"/>
    <mergeCell ref="B35:E35"/>
    <mergeCell ref="B36:I36"/>
    <mergeCell ref="B38:E39"/>
    <mergeCell ref="F38:F39"/>
    <mergeCell ref="G38:G39"/>
    <mergeCell ref="I38:I39"/>
    <mergeCell ref="J28:J29"/>
    <mergeCell ref="B30:E30"/>
    <mergeCell ref="B31:E31"/>
    <mergeCell ref="B32:E32"/>
    <mergeCell ref="B33:E33"/>
    <mergeCell ref="B26:I26"/>
    <mergeCell ref="B28:E29"/>
    <mergeCell ref="F28:F29"/>
    <mergeCell ref="G28:G29"/>
    <mergeCell ref="I28:I29"/>
    <mergeCell ref="B19:E19"/>
    <mergeCell ref="B20:E20"/>
    <mergeCell ref="B23:I23"/>
    <mergeCell ref="B25:C25"/>
    <mergeCell ref="F25:H25"/>
    <mergeCell ref="F9:G9"/>
    <mergeCell ref="H9:I9"/>
    <mergeCell ref="J9:J10"/>
    <mergeCell ref="B15:I15"/>
    <mergeCell ref="B17:E18"/>
    <mergeCell ref="F17:F18"/>
    <mergeCell ref="G17:G18"/>
    <mergeCell ref="H17:H18"/>
    <mergeCell ref="I17:I18"/>
    <mergeCell ref="J17:J18"/>
    <mergeCell ref="B7:C7"/>
    <mergeCell ref="D7:E7"/>
    <mergeCell ref="B9:C10"/>
    <mergeCell ref="D9:D10"/>
    <mergeCell ref="E9:E10"/>
    <mergeCell ref="C2:H3"/>
    <mergeCell ref="B4:E4"/>
    <mergeCell ref="B5:C5"/>
    <mergeCell ref="D5:E5"/>
    <mergeCell ref="B6:C6"/>
    <mergeCell ref="D6:E6"/>
  </mergeCells>
  <printOptions horizontalCentered="1" verticalCentered="1"/>
  <pageMargins left="0.59027777777777801" right="0.59027777777777801" top="0.66944444444444395" bottom="0.74791666666666701" header="0.43333333333333302" footer="0.51180555555555496"/>
  <pageSetup paperSize="9" scale="97" orientation="landscape" horizontalDpi="300" verticalDpi="300"/>
  <headerFooter>
    <oddHeader>&amp;C&amp;16COMPOSIÇÃO DE CUSTOS UNITÁRIOS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MJ66"/>
  <sheetViews>
    <sheetView view="pageBreakPreview" zoomScale="90" zoomScaleNormal="100" zoomScalePageLayoutView="90" workbookViewId="0">
      <pane ySplit="3" topLeftCell="A4" activePane="bottomLeft" state="frozen"/>
      <selection pane="bottomLeft" activeCell="B60" sqref="B60"/>
    </sheetView>
  </sheetViews>
  <sheetFormatPr defaultColWidth="9.16796875" defaultRowHeight="12.75" x14ac:dyDescent="0.15"/>
  <cols>
    <col min="1" max="1" width="1.75" style="126" customWidth="1"/>
    <col min="2" max="2" width="10.515625" style="127" customWidth="1"/>
    <col min="3" max="3" width="17.52734375" style="127" customWidth="1"/>
    <col min="4" max="5" width="8.8984375" style="127" customWidth="1"/>
    <col min="6" max="6" width="11.19140625" style="127" customWidth="1"/>
    <col min="7" max="7" width="10.65234375" style="127" customWidth="1"/>
    <col min="8" max="8" width="8.8984375" style="127" customWidth="1"/>
    <col min="9" max="9" width="8.8984375" style="128" customWidth="1"/>
    <col min="10" max="10" width="8.8984375" style="129" customWidth="1"/>
    <col min="11" max="11" width="1.75" style="126" customWidth="1"/>
    <col min="12" max="13" width="9.16796875" style="127"/>
    <col min="14" max="14" width="13.078125" style="127" customWidth="1"/>
    <col min="15" max="1024" width="9.16796875" style="127"/>
  </cols>
  <sheetData>
    <row r="1" spans="1:12" ht="8.1" customHeight="1" x14ac:dyDescent="0.15">
      <c r="A1" s="130"/>
      <c r="B1" s="131"/>
      <c r="C1" s="131"/>
      <c r="D1" s="131"/>
      <c r="E1" s="132"/>
      <c r="F1" s="131"/>
      <c r="G1" s="131"/>
      <c r="H1" s="131"/>
      <c r="I1" s="133"/>
      <c r="J1" s="134"/>
      <c r="K1" s="135"/>
    </row>
    <row r="2" spans="1:12" ht="12.75" customHeight="1" x14ac:dyDescent="0.15">
      <c r="A2" s="136"/>
      <c r="B2" s="137" t="s">
        <v>123</v>
      </c>
      <c r="C2" s="254" t="s">
        <v>184</v>
      </c>
      <c r="D2" s="254"/>
      <c r="E2" s="254"/>
      <c r="F2" s="254"/>
      <c r="G2" s="254"/>
      <c r="H2" s="254"/>
      <c r="I2" s="137" t="s">
        <v>125</v>
      </c>
      <c r="J2" s="138" t="s">
        <v>126</v>
      </c>
      <c r="K2" s="139"/>
    </row>
    <row r="3" spans="1:12" ht="36" customHeight="1" x14ac:dyDescent="0.15">
      <c r="A3" s="136"/>
      <c r="B3" s="140" t="s">
        <v>42</v>
      </c>
      <c r="C3" s="254"/>
      <c r="D3" s="254"/>
      <c r="E3" s="254"/>
      <c r="F3" s="254"/>
      <c r="G3" s="254"/>
      <c r="H3" s="254"/>
      <c r="I3" s="141">
        <v>44958</v>
      </c>
      <c r="J3" s="142" t="s">
        <v>29</v>
      </c>
      <c r="K3" s="139"/>
    </row>
    <row r="4" spans="1:12" x14ac:dyDescent="0.15">
      <c r="A4" s="136"/>
      <c r="B4" s="255" t="s">
        <v>127</v>
      </c>
      <c r="C4" s="255"/>
      <c r="D4" s="255"/>
      <c r="E4" s="255"/>
      <c r="F4" s="143" t="s">
        <v>128</v>
      </c>
      <c r="G4" s="143" t="s">
        <v>129</v>
      </c>
      <c r="H4" s="143"/>
      <c r="J4" s="144"/>
      <c r="K4" s="139"/>
    </row>
    <row r="5" spans="1:12" ht="12" customHeight="1" x14ac:dyDescent="0.15">
      <c r="A5" s="136"/>
      <c r="B5" s="256" t="s">
        <v>130</v>
      </c>
      <c r="C5" s="256"/>
      <c r="D5" s="257" t="s">
        <v>131</v>
      </c>
      <c r="E5" s="257"/>
      <c r="F5" s="145">
        <v>350</v>
      </c>
      <c r="G5" s="145">
        <v>1.44</v>
      </c>
      <c r="H5" s="145"/>
      <c r="I5" s="146"/>
      <c r="J5" s="147"/>
      <c r="K5" s="139"/>
    </row>
    <row r="6" spans="1:12" ht="12" customHeight="1" x14ac:dyDescent="0.15">
      <c r="A6" s="136"/>
      <c r="B6" s="256" t="s">
        <v>132</v>
      </c>
      <c r="C6" s="256"/>
      <c r="D6" s="257" t="s">
        <v>133</v>
      </c>
      <c r="E6" s="257"/>
      <c r="F6" s="145">
        <f>70.7*5.09</f>
        <v>359.863</v>
      </c>
      <c r="G6" s="145">
        <v>3.69</v>
      </c>
      <c r="H6" s="145"/>
      <c r="I6" s="146"/>
      <c r="J6" s="147"/>
      <c r="K6" s="139"/>
    </row>
    <row r="7" spans="1:12" ht="12" customHeight="1" x14ac:dyDescent="0.15">
      <c r="A7" s="136"/>
      <c r="B7" s="256" t="s">
        <v>134</v>
      </c>
      <c r="C7" s="256"/>
      <c r="D7" s="257" t="s">
        <v>135</v>
      </c>
      <c r="E7" s="257"/>
      <c r="F7" s="145">
        <v>321</v>
      </c>
      <c r="G7" s="145">
        <v>1.25</v>
      </c>
      <c r="H7" s="148"/>
      <c r="I7" s="146"/>
      <c r="J7" s="147"/>
      <c r="K7" s="139"/>
    </row>
    <row r="8" spans="1:12" ht="8.1" customHeight="1" x14ac:dyDescent="0.15">
      <c r="A8" s="136"/>
      <c r="B8" s="126"/>
      <c r="C8" s="126"/>
      <c r="D8" s="126"/>
      <c r="E8" s="126"/>
      <c r="F8" s="126"/>
      <c r="G8" s="126"/>
      <c r="H8" s="126"/>
      <c r="J8" s="144"/>
      <c r="K8" s="139"/>
    </row>
    <row r="9" spans="1:12" ht="11.25" customHeight="1" x14ac:dyDescent="0.15">
      <c r="A9" s="136"/>
      <c r="B9" s="258" t="s">
        <v>136</v>
      </c>
      <c r="C9" s="258"/>
      <c r="D9" s="259" t="s">
        <v>137</v>
      </c>
      <c r="E9" s="259" t="s">
        <v>138</v>
      </c>
      <c r="F9" s="259" t="s">
        <v>139</v>
      </c>
      <c r="G9" s="259"/>
      <c r="H9" s="259" t="s">
        <v>140</v>
      </c>
      <c r="I9" s="259"/>
      <c r="J9" s="260" t="s">
        <v>141</v>
      </c>
      <c r="K9" s="139"/>
    </row>
    <row r="10" spans="1:12" ht="11.25" customHeight="1" x14ac:dyDescent="0.15">
      <c r="A10" s="136"/>
      <c r="B10" s="258"/>
      <c r="C10" s="258"/>
      <c r="D10" s="259"/>
      <c r="E10" s="259"/>
      <c r="F10" s="150" t="s">
        <v>142</v>
      </c>
      <c r="G10" s="149" t="s">
        <v>143</v>
      </c>
      <c r="H10" s="150" t="s">
        <v>142</v>
      </c>
      <c r="I10" s="151" t="s">
        <v>143</v>
      </c>
      <c r="J10" s="260"/>
      <c r="K10" s="139"/>
    </row>
    <row r="11" spans="1:12" ht="18" customHeight="1" x14ac:dyDescent="0.15">
      <c r="A11" s="136"/>
      <c r="B11" s="152"/>
      <c r="C11" s="153"/>
      <c r="D11" s="154"/>
      <c r="E11" s="155"/>
      <c r="F11" s="156"/>
      <c r="G11" s="157"/>
      <c r="H11" s="156"/>
      <c r="I11" s="158"/>
      <c r="J11" s="159">
        <f>TRUNC(E11*(F11*H11+G11*I11),2)</f>
        <v>0</v>
      </c>
      <c r="K11" s="139"/>
      <c r="L11" s="160"/>
    </row>
    <row r="12" spans="1:12" x14ac:dyDescent="0.15">
      <c r="A12" s="136"/>
      <c r="B12" s="152"/>
      <c r="C12" s="153"/>
      <c r="D12" s="154"/>
      <c r="E12" s="161"/>
      <c r="F12" s="156"/>
      <c r="G12" s="157"/>
      <c r="H12" s="156"/>
      <c r="I12" s="158"/>
      <c r="J12" s="159"/>
      <c r="K12" s="139"/>
      <c r="L12" s="160"/>
    </row>
    <row r="13" spans="1:12" x14ac:dyDescent="0.15">
      <c r="A13" s="136"/>
      <c r="B13" s="152"/>
      <c r="C13" s="153"/>
      <c r="D13" s="154"/>
      <c r="E13" s="161"/>
      <c r="F13" s="156"/>
      <c r="G13" s="157"/>
      <c r="H13" s="156"/>
      <c r="I13" s="158"/>
      <c r="J13" s="159"/>
      <c r="K13" s="139"/>
      <c r="L13" s="160"/>
    </row>
    <row r="14" spans="1:12" x14ac:dyDescent="0.15">
      <c r="A14" s="136"/>
      <c r="B14" s="152"/>
      <c r="C14" s="153"/>
      <c r="D14" s="154"/>
      <c r="E14" s="161"/>
      <c r="F14" s="156"/>
      <c r="G14" s="157"/>
      <c r="H14" s="156"/>
      <c r="I14" s="158"/>
      <c r="J14" s="159"/>
      <c r="K14" s="139"/>
      <c r="L14" s="160"/>
    </row>
    <row r="15" spans="1:12" x14ac:dyDescent="0.15">
      <c r="A15" s="136"/>
      <c r="B15" s="261" t="s">
        <v>144</v>
      </c>
      <c r="C15" s="261"/>
      <c r="D15" s="261"/>
      <c r="E15" s="261"/>
      <c r="F15" s="261"/>
      <c r="G15" s="261"/>
      <c r="H15" s="261"/>
      <c r="I15" s="261"/>
      <c r="J15" s="162">
        <f>SUM(J11:J14)</f>
        <v>0</v>
      </c>
      <c r="K15" s="139"/>
    </row>
    <row r="16" spans="1:12" ht="8.1" customHeight="1" x14ac:dyDescent="0.15">
      <c r="A16" s="136"/>
      <c r="B16" s="126"/>
      <c r="C16" s="126"/>
      <c r="D16" s="126"/>
      <c r="E16" s="126"/>
      <c r="F16" s="126"/>
      <c r="G16" s="126"/>
      <c r="H16" s="126"/>
      <c r="I16" s="163"/>
      <c r="J16" s="144"/>
      <c r="K16" s="139"/>
    </row>
    <row r="17" spans="1:11" ht="11.25" customHeight="1" x14ac:dyDescent="0.15">
      <c r="A17" s="136"/>
      <c r="B17" s="259" t="s">
        <v>145</v>
      </c>
      <c r="C17" s="259"/>
      <c r="D17" s="259"/>
      <c r="E17" s="259"/>
      <c r="F17" s="260" t="s">
        <v>137</v>
      </c>
      <c r="G17" s="260" t="s">
        <v>146</v>
      </c>
      <c r="H17" s="260" t="s">
        <v>147</v>
      </c>
      <c r="I17" s="260" t="s">
        <v>148</v>
      </c>
      <c r="J17" s="260" t="s">
        <v>141</v>
      </c>
      <c r="K17" s="139"/>
    </row>
    <row r="18" spans="1:11" ht="11.25" customHeight="1" x14ac:dyDescent="0.15">
      <c r="A18" s="136"/>
      <c r="B18" s="259"/>
      <c r="C18" s="259"/>
      <c r="D18" s="259"/>
      <c r="E18" s="259"/>
      <c r="F18" s="260"/>
      <c r="G18" s="260"/>
      <c r="H18" s="260"/>
      <c r="I18" s="260"/>
      <c r="J18" s="260"/>
      <c r="K18" s="139"/>
    </row>
    <row r="19" spans="1:11" ht="12.75" customHeight="1" x14ac:dyDescent="0.15">
      <c r="A19" s="136"/>
      <c r="B19" s="262" t="s">
        <v>149</v>
      </c>
      <c r="C19" s="262"/>
      <c r="D19" s="262"/>
      <c r="E19" s="262"/>
      <c r="F19" s="164" t="s">
        <v>150</v>
      </c>
      <c r="G19" s="38" t="s">
        <v>151</v>
      </c>
      <c r="H19" s="39">
        <v>0.5</v>
      </c>
      <c r="I19" s="165">
        <v>16.77</v>
      </c>
      <c r="J19" s="166">
        <f>TRUNC(H19*I19,2)</f>
        <v>8.3800000000000008</v>
      </c>
      <c r="K19" s="139"/>
    </row>
    <row r="20" spans="1:11" ht="12.75" customHeight="1" x14ac:dyDescent="0.15">
      <c r="A20" s="136"/>
      <c r="B20" s="263" t="s">
        <v>185</v>
      </c>
      <c r="C20" s="263"/>
      <c r="D20" s="263"/>
      <c r="E20" s="263"/>
      <c r="F20" s="164" t="s">
        <v>153</v>
      </c>
      <c r="G20" s="38" t="s">
        <v>151</v>
      </c>
      <c r="H20" s="39">
        <v>0.5</v>
      </c>
      <c r="I20" s="165">
        <v>20.77</v>
      </c>
      <c r="J20" s="166">
        <f>TRUNC(H20*I20,2)</f>
        <v>10.38</v>
      </c>
      <c r="K20" s="139"/>
    </row>
    <row r="21" spans="1:11" x14ac:dyDescent="0.15">
      <c r="A21" s="136"/>
      <c r="B21" s="167"/>
      <c r="C21" s="168"/>
      <c r="D21" s="169"/>
      <c r="E21" s="170"/>
      <c r="F21" s="171"/>
      <c r="G21" s="155"/>
      <c r="H21" s="156"/>
      <c r="I21" s="172"/>
      <c r="J21" s="166"/>
      <c r="K21" s="139"/>
    </row>
    <row r="22" spans="1:11" x14ac:dyDescent="0.15">
      <c r="A22" s="136"/>
      <c r="B22" s="173"/>
      <c r="C22" s="174"/>
      <c r="D22" s="169"/>
      <c r="E22" s="170"/>
      <c r="F22" s="175"/>
      <c r="G22" s="176"/>
      <c r="H22" s="177"/>
      <c r="I22" s="172"/>
      <c r="J22" s="166"/>
      <c r="K22" s="139"/>
    </row>
    <row r="23" spans="1:11" x14ac:dyDescent="0.15">
      <c r="A23" s="136"/>
      <c r="B23" s="261" t="s">
        <v>154</v>
      </c>
      <c r="C23" s="261"/>
      <c r="D23" s="261"/>
      <c r="E23" s="261"/>
      <c r="F23" s="261"/>
      <c r="G23" s="261"/>
      <c r="H23" s="261"/>
      <c r="I23" s="261"/>
      <c r="J23" s="162">
        <f>SUM(J19:J22)</f>
        <v>18.760000000000002</v>
      </c>
      <c r="K23" s="139"/>
    </row>
    <row r="24" spans="1:11" ht="8.1" customHeight="1" x14ac:dyDescent="0.15">
      <c r="A24" s="136"/>
      <c r="B24" s="178"/>
      <c r="C24" s="178"/>
      <c r="D24" s="178"/>
      <c r="E24" s="178"/>
      <c r="F24" s="178"/>
      <c r="G24" s="178"/>
      <c r="H24" s="178"/>
      <c r="I24" s="179"/>
      <c r="J24" s="144"/>
      <c r="K24" s="139"/>
    </row>
    <row r="25" spans="1:11" ht="12.75" customHeight="1" x14ac:dyDescent="0.15">
      <c r="A25" s="136"/>
      <c r="B25" s="264" t="s">
        <v>155</v>
      </c>
      <c r="C25" s="264"/>
      <c r="D25" s="180">
        <v>0.5</v>
      </c>
      <c r="E25" s="181" t="str">
        <f>+J3</f>
        <v>m2</v>
      </c>
      <c r="F25" s="264" t="s">
        <v>156</v>
      </c>
      <c r="G25" s="264"/>
      <c r="H25" s="264"/>
      <c r="I25" s="182">
        <v>0.05</v>
      </c>
      <c r="J25" s="147">
        <f>+TRUNC(J23*I25,2)</f>
        <v>0.93</v>
      </c>
      <c r="K25" s="139"/>
    </row>
    <row r="26" spans="1:11" ht="12.75" customHeight="1" x14ac:dyDescent="0.15">
      <c r="A26" s="136"/>
      <c r="B26" s="265" t="s">
        <v>157</v>
      </c>
      <c r="C26" s="265"/>
      <c r="D26" s="265"/>
      <c r="E26" s="265"/>
      <c r="F26" s="265"/>
      <c r="G26" s="265"/>
      <c r="H26" s="265"/>
      <c r="I26" s="265"/>
      <c r="J26" s="147">
        <f>TRUNC((J15+J23+J25)/D25,2)</f>
        <v>39.380000000000003</v>
      </c>
      <c r="K26" s="139"/>
    </row>
    <row r="27" spans="1:11" ht="8.1" customHeight="1" x14ac:dyDescent="0.15">
      <c r="A27" s="136"/>
      <c r="B27" s="126"/>
      <c r="C27" s="126"/>
      <c r="D27" s="126"/>
      <c r="E27" s="126"/>
      <c r="F27" s="126"/>
      <c r="G27" s="126"/>
      <c r="H27" s="126"/>
      <c r="I27" s="163"/>
      <c r="J27" s="144"/>
      <c r="K27" s="139"/>
    </row>
    <row r="28" spans="1:11" ht="11.25" customHeight="1" x14ac:dyDescent="0.15">
      <c r="A28" s="136"/>
      <c r="B28" s="259" t="s">
        <v>158</v>
      </c>
      <c r="C28" s="259"/>
      <c r="D28" s="259"/>
      <c r="E28" s="259"/>
      <c r="F28" s="266" t="s">
        <v>137</v>
      </c>
      <c r="G28" s="266" t="s">
        <v>159</v>
      </c>
      <c r="H28" s="183" t="s">
        <v>160</v>
      </c>
      <c r="I28" s="267" t="s">
        <v>161</v>
      </c>
      <c r="J28" s="260" t="s">
        <v>162</v>
      </c>
      <c r="K28" s="139"/>
    </row>
    <row r="29" spans="1:11" x14ac:dyDescent="0.15">
      <c r="A29" s="136"/>
      <c r="B29" s="259"/>
      <c r="C29" s="259"/>
      <c r="D29" s="259"/>
      <c r="E29" s="259"/>
      <c r="F29" s="266"/>
      <c r="G29" s="266"/>
      <c r="H29" s="185" t="s">
        <v>163</v>
      </c>
      <c r="I29" s="267"/>
      <c r="J29" s="260"/>
      <c r="K29" s="139"/>
    </row>
    <row r="30" spans="1:11" ht="12" customHeight="1" x14ac:dyDescent="0.15">
      <c r="A30" s="186"/>
      <c r="B30" s="268" t="s">
        <v>186</v>
      </c>
      <c r="C30" s="268"/>
      <c r="D30" s="268"/>
      <c r="E30" s="268"/>
      <c r="F30" s="187" t="s">
        <v>42</v>
      </c>
      <c r="G30" s="187" t="s">
        <v>165</v>
      </c>
      <c r="H30" s="187">
        <v>271.95999999999998</v>
      </c>
      <c r="I30" s="187">
        <v>1</v>
      </c>
      <c r="J30" s="187">
        <f>TRUNC(H30*I30,2)</f>
        <v>271.95999999999998</v>
      </c>
      <c r="K30" s="188"/>
    </row>
    <row r="31" spans="1:11" x14ac:dyDescent="0.15">
      <c r="A31" s="186"/>
      <c r="B31" s="269" t="s">
        <v>187</v>
      </c>
      <c r="C31" s="269"/>
      <c r="D31" s="269"/>
      <c r="E31" s="269"/>
      <c r="F31" s="187" t="s">
        <v>42</v>
      </c>
      <c r="G31" s="187" t="s">
        <v>188</v>
      </c>
      <c r="H31" s="187">
        <v>165</v>
      </c>
      <c r="I31" s="187">
        <v>2</v>
      </c>
      <c r="J31" s="187">
        <f>TRUNC(H31*I31,2)</f>
        <v>330</v>
      </c>
      <c r="K31" s="188"/>
    </row>
    <row r="32" spans="1:11" x14ac:dyDescent="0.15">
      <c r="A32" s="186"/>
      <c r="B32" s="269" t="s">
        <v>189</v>
      </c>
      <c r="C32" s="269"/>
      <c r="D32" s="269"/>
      <c r="E32" s="269"/>
      <c r="F32" s="187" t="s">
        <v>42</v>
      </c>
      <c r="G32" s="187" t="s">
        <v>190</v>
      </c>
      <c r="H32" s="187">
        <v>88.17</v>
      </c>
      <c r="I32" s="187">
        <v>1</v>
      </c>
      <c r="J32" s="187">
        <f>TRUNC(H32*I32,2)</f>
        <v>88.17</v>
      </c>
      <c r="K32" s="188"/>
    </row>
    <row r="33" spans="1:13" x14ac:dyDescent="0.15">
      <c r="A33" s="186"/>
      <c r="B33" s="270"/>
      <c r="C33" s="270"/>
      <c r="D33" s="270"/>
      <c r="E33" s="270"/>
      <c r="F33" s="187"/>
      <c r="G33" s="187"/>
      <c r="H33" s="187"/>
      <c r="I33" s="187"/>
      <c r="J33" s="187">
        <f>TRUNC(H33*I33,2)</f>
        <v>0</v>
      </c>
      <c r="K33" s="188"/>
    </row>
    <row r="34" spans="1:13" x14ac:dyDescent="0.15">
      <c r="A34" s="186"/>
      <c r="B34" s="270"/>
      <c r="C34" s="270"/>
      <c r="D34" s="270"/>
      <c r="E34" s="270"/>
      <c r="F34" s="187"/>
      <c r="G34" s="187"/>
      <c r="H34" s="187"/>
      <c r="I34" s="187"/>
      <c r="J34" s="187">
        <f>TRUNC(H34*I34,2)</f>
        <v>0</v>
      </c>
      <c r="K34" s="188"/>
    </row>
    <row r="35" spans="1:13" x14ac:dyDescent="0.15">
      <c r="A35" s="186"/>
      <c r="B35" s="270"/>
      <c r="C35" s="270"/>
      <c r="D35" s="270"/>
      <c r="E35" s="270"/>
      <c r="F35" s="189"/>
      <c r="G35" s="189"/>
      <c r="H35" s="190"/>
      <c r="I35" s="190"/>
      <c r="J35" s="187">
        <f>TRUNC(H35*I35,2)</f>
        <v>0</v>
      </c>
      <c r="K35" s="188"/>
    </row>
    <row r="36" spans="1:13" x14ac:dyDescent="0.15">
      <c r="A36" s="136"/>
      <c r="B36" s="261" t="s">
        <v>166</v>
      </c>
      <c r="C36" s="261"/>
      <c r="D36" s="261"/>
      <c r="E36" s="261"/>
      <c r="F36" s="261"/>
      <c r="G36" s="261"/>
      <c r="H36" s="261"/>
      <c r="I36" s="261"/>
      <c r="J36" s="162">
        <f>SUM(J30:J35)</f>
        <v>690.13</v>
      </c>
      <c r="K36" s="139"/>
      <c r="M36" s="127">
        <f>178.1+49.98</f>
        <v>228.07999999999998</v>
      </c>
    </row>
    <row r="37" spans="1:13" ht="8.1" customHeight="1" x14ac:dyDescent="0.15">
      <c r="A37" s="136"/>
      <c r="B37" s="178"/>
      <c r="C37" s="178"/>
      <c r="D37" s="178"/>
      <c r="E37" s="178"/>
      <c r="F37" s="178"/>
      <c r="G37" s="178"/>
      <c r="H37" s="178"/>
      <c r="I37" s="179"/>
      <c r="J37" s="144"/>
      <c r="K37" s="139"/>
    </row>
    <row r="38" spans="1:13" ht="12" customHeight="1" x14ac:dyDescent="0.15">
      <c r="A38" s="136"/>
      <c r="B38" s="259" t="s">
        <v>167</v>
      </c>
      <c r="C38" s="259"/>
      <c r="D38" s="259"/>
      <c r="E38" s="259"/>
      <c r="F38" s="259" t="s">
        <v>137</v>
      </c>
      <c r="G38" s="259" t="s">
        <v>159</v>
      </c>
      <c r="H38" s="183" t="s">
        <v>160</v>
      </c>
      <c r="I38" s="271" t="s">
        <v>161</v>
      </c>
      <c r="J38" s="260" t="s">
        <v>162</v>
      </c>
      <c r="K38" s="139"/>
    </row>
    <row r="39" spans="1:13" x14ac:dyDescent="0.15">
      <c r="A39" s="136"/>
      <c r="B39" s="259"/>
      <c r="C39" s="259"/>
      <c r="D39" s="259"/>
      <c r="E39" s="259"/>
      <c r="F39" s="259"/>
      <c r="G39" s="259"/>
      <c r="H39" s="191" t="s">
        <v>163</v>
      </c>
      <c r="I39" s="271"/>
      <c r="J39" s="260"/>
      <c r="K39" s="139"/>
    </row>
    <row r="40" spans="1:13" x14ac:dyDescent="0.15">
      <c r="A40" s="136"/>
      <c r="B40" s="272"/>
      <c r="C40" s="272"/>
      <c r="D40" s="272"/>
      <c r="E40" s="272"/>
      <c r="F40" s="192"/>
      <c r="G40" s="192"/>
      <c r="H40" s="193"/>
      <c r="I40" s="194"/>
      <c r="J40" s="166">
        <f>H40*I40</f>
        <v>0</v>
      </c>
      <c r="K40" s="139"/>
    </row>
    <row r="41" spans="1:13" x14ac:dyDescent="0.15">
      <c r="A41" s="136"/>
      <c r="B41" s="272"/>
      <c r="C41" s="272"/>
      <c r="D41" s="272"/>
      <c r="E41" s="272"/>
      <c r="F41" s="195"/>
      <c r="G41" s="195"/>
      <c r="H41" s="196"/>
      <c r="I41" s="197"/>
      <c r="J41" s="159"/>
      <c r="K41" s="139"/>
    </row>
    <row r="42" spans="1:13" x14ac:dyDescent="0.15">
      <c r="A42" s="136"/>
      <c r="B42" s="272"/>
      <c r="C42" s="272"/>
      <c r="D42" s="272"/>
      <c r="E42" s="272"/>
      <c r="F42" s="195"/>
      <c r="G42" s="195"/>
      <c r="H42" s="196"/>
      <c r="I42" s="197"/>
      <c r="J42" s="159"/>
      <c r="K42" s="139"/>
    </row>
    <row r="43" spans="1:13" x14ac:dyDescent="0.15">
      <c r="A43" s="136"/>
      <c r="B43" s="136"/>
      <c r="C43" s="126"/>
      <c r="D43" s="126"/>
      <c r="E43" s="126"/>
      <c r="F43" s="195"/>
      <c r="G43" s="195"/>
      <c r="H43" s="196"/>
      <c r="I43" s="197"/>
      <c r="J43" s="159"/>
      <c r="K43" s="139"/>
    </row>
    <row r="44" spans="1:13" x14ac:dyDescent="0.15">
      <c r="A44" s="136"/>
      <c r="B44" s="261" t="s">
        <v>168</v>
      </c>
      <c r="C44" s="261"/>
      <c r="D44" s="261"/>
      <c r="E44" s="261"/>
      <c r="F44" s="261"/>
      <c r="G44" s="261"/>
      <c r="H44" s="261"/>
      <c r="I44" s="261"/>
      <c r="J44" s="162">
        <f>SUM(J40:J43)</f>
        <v>0</v>
      </c>
      <c r="K44" s="139"/>
    </row>
    <row r="45" spans="1:13" ht="8.1" customHeight="1" x14ac:dyDescent="0.15">
      <c r="A45" s="136"/>
      <c r="B45" s="126"/>
      <c r="C45" s="126"/>
      <c r="D45" s="126"/>
      <c r="E45" s="126"/>
      <c r="F45" s="126"/>
      <c r="G45" s="126"/>
      <c r="H45" s="126"/>
      <c r="I45" s="163"/>
      <c r="J45" s="144"/>
      <c r="K45" s="139"/>
    </row>
    <row r="46" spans="1:13" x14ac:dyDescent="0.15">
      <c r="A46" s="136"/>
      <c r="B46" s="261" t="s">
        <v>169</v>
      </c>
      <c r="C46" s="261"/>
      <c r="D46" s="261"/>
      <c r="E46" s="261"/>
      <c r="F46" s="261"/>
      <c r="G46" s="261"/>
      <c r="H46" s="261"/>
      <c r="I46" s="261"/>
      <c r="J46" s="198">
        <f>+J36+J26+J44</f>
        <v>729.51</v>
      </c>
      <c r="K46" s="139"/>
    </row>
    <row r="47" spans="1:13" ht="8.1" customHeight="1" x14ac:dyDescent="0.15">
      <c r="A47" s="136"/>
      <c r="B47" s="126"/>
      <c r="C47" s="126"/>
      <c r="D47" s="126"/>
      <c r="E47" s="126"/>
      <c r="F47" s="126"/>
      <c r="G47" s="126"/>
      <c r="H47" s="126"/>
      <c r="I47" s="163"/>
      <c r="J47" s="144"/>
      <c r="K47" s="139"/>
    </row>
    <row r="48" spans="1:13" ht="12" customHeight="1" x14ac:dyDescent="0.15">
      <c r="A48" s="136"/>
      <c r="B48" s="259" t="s">
        <v>170</v>
      </c>
      <c r="C48" s="259"/>
      <c r="D48" s="259" t="s">
        <v>137</v>
      </c>
      <c r="E48" s="183" t="s">
        <v>171</v>
      </c>
      <c r="F48" s="183" t="s">
        <v>171</v>
      </c>
      <c r="G48" s="183" t="s">
        <v>171</v>
      </c>
      <c r="H48" s="183" t="s">
        <v>160</v>
      </c>
      <c r="I48" s="184" t="s">
        <v>161</v>
      </c>
      <c r="J48" s="260" t="s">
        <v>162</v>
      </c>
      <c r="K48" s="139"/>
      <c r="L48" s="144"/>
    </row>
    <row r="49" spans="1:14" x14ac:dyDescent="0.15">
      <c r="A49" s="136"/>
      <c r="B49" s="259"/>
      <c r="C49" s="259"/>
      <c r="D49" s="259"/>
      <c r="E49" s="191" t="s">
        <v>172</v>
      </c>
      <c r="F49" s="191" t="s">
        <v>173</v>
      </c>
      <c r="G49" s="191" t="s">
        <v>174</v>
      </c>
      <c r="H49" s="191" t="s">
        <v>163</v>
      </c>
      <c r="I49" s="199" t="s">
        <v>175</v>
      </c>
      <c r="J49" s="260"/>
      <c r="K49" s="139"/>
    </row>
    <row r="50" spans="1:14" x14ac:dyDescent="0.15">
      <c r="A50" s="136"/>
      <c r="B50" s="200"/>
      <c r="C50" s="131"/>
      <c r="D50" s="201"/>
      <c r="E50" s="201"/>
      <c r="F50" s="201"/>
      <c r="G50" s="201"/>
      <c r="H50" s="202"/>
      <c r="I50" s="203"/>
      <c r="J50" s="204"/>
      <c r="K50" s="139"/>
    </row>
    <row r="51" spans="1:14" x14ac:dyDescent="0.15">
      <c r="A51" s="136"/>
      <c r="B51" s="186"/>
      <c r="C51" s="126"/>
      <c r="D51" s="205"/>
      <c r="E51" s="205"/>
      <c r="F51" s="205"/>
      <c r="G51" s="205"/>
      <c r="H51" s="206"/>
      <c r="I51" s="207"/>
      <c r="J51" s="159"/>
      <c r="K51" s="139"/>
    </row>
    <row r="52" spans="1:14" x14ac:dyDescent="0.15">
      <c r="A52" s="136"/>
      <c r="B52" s="208"/>
      <c r="C52" s="209"/>
      <c r="D52" s="205"/>
      <c r="E52" s="205"/>
      <c r="F52" s="205"/>
      <c r="G52" s="205"/>
      <c r="H52" s="206"/>
      <c r="I52" s="207"/>
      <c r="J52" s="159"/>
      <c r="K52" s="139"/>
    </row>
    <row r="53" spans="1:14" x14ac:dyDescent="0.15">
      <c r="A53" s="136"/>
      <c r="B53" s="261" t="s">
        <v>176</v>
      </c>
      <c r="C53" s="261"/>
      <c r="D53" s="261"/>
      <c r="E53" s="261"/>
      <c r="F53" s="261"/>
      <c r="G53" s="261"/>
      <c r="H53" s="261"/>
      <c r="I53" s="261"/>
      <c r="J53" s="198"/>
      <c r="K53" s="139"/>
    </row>
    <row r="54" spans="1:14" ht="8.1" customHeight="1" x14ac:dyDescent="0.15">
      <c r="A54" s="136"/>
      <c r="B54" s="126"/>
      <c r="C54" s="126"/>
      <c r="D54" s="126"/>
      <c r="E54" s="126"/>
      <c r="F54" s="126"/>
      <c r="G54" s="126"/>
      <c r="H54" s="126"/>
      <c r="I54" s="163"/>
      <c r="J54" s="144"/>
      <c r="K54" s="139"/>
    </row>
    <row r="55" spans="1:14" x14ac:dyDescent="0.15">
      <c r="A55" s="136"/>
      <c r="B55" s="210" t="s">
        <v>177</v>
      </c>
      <c r="C55" s="132"/>
      <c r="D55" s="132"/>
      <c r="E55" s="132"/>
      <c r="F55" s="132"/>
      <c r="G55" s="132"/>
      <c r="H55" s="132"/>
      <c r="I55" s="211"/>
      <c r="J55" s="212">
        <f>+J53+J46</f>
        <v>729.51</v>
      </c>
      <c r="K55" s="139"/>
    </row>
    <row r="56" spans="1:14" x14ac:dyDescent="0.15">
      <c r="A56" s="136"/>
      <c r="B56" s="210" t="s">
        <v>178</v>
      </c>
      <c r="C56" s="132"/>
      <c r="D56" s="213">
        <v>0.309</v>
      </c>
      <c r="E56" s="132"/>
      <c r="F56" s="132"/>
      <c r="G56" s="132"/>
      <c r="H56" s="132"/>
      <c r="I56" s="211"/>
      <c r="J56" s="212">
        <f>TRUNC(J55*D56,2)</f>
        <v>225.41</v>
      </c>
      <c r="K56" s="139"/>
    </row>
    <row r="57" spans="1:14" x14ac:dyDescent="0.15">
      <c r="A57" s="186"/>
      <c r="B57" s="214" t="s">
        <v>179</v>
      </c>
      <c r="C57" s="215"/>
      <c r="D57" s="215"/>
      <c r="E57" s="215"/>
      <c r="F57" s="215"/>
      <c r="G57" s="215"/>
      <c r="H57" s="215"/>
      <c r="I57" s="216"/>
      <c r="J57" s="198">
        <f>ROUND(J56+J55,2)</f>
        <v>954.92</v>
      </c>
      <c r="K57" s="188"/>
    </row>
    <row r="58" spans="1:14" ht="7.5" customHeight="1" x14ac:dyDescent="0.15">
      <c r="A58" s="136"/>
      <c r="B58" s="126"/>
      <c r="C58" s="126"/>
      <c r="D58" s="126"/>
      <c r="E58" s="126"/>
      <c r="F58" s="126"/>
      <c r="G58" s="126"/>
      <c r="H58" s="126"/>
      <c r="I58" s="163"/>
      <c r="J58" s="144"/>
      <c r="K58" s="139"/>
    </row>
    <row r="59" spans="1:14" ht="12.75" customHeight="1" x14ac:dyDescent="0.15">
      <c r="A59" s="136"/>
      <c r="B59" s="217" t="s">
        <v>180</v>
      </c>
      <c r="C59" s="218"/>
      <c r="D59" s="218"/>
      <c r="E59" s="218"/>
      <c r="F59" s="218"/>
      <c r="G59" s="218"/>
      <c r="H59" s="218"/>
      <c r="I59" s="218"/>
      <c r="J59" s="219"/>
      <c r="K59" s="139"/>
    </row>
    <row r="60" spans="1:14" ht="12.75" customHeight="1" x14ac:dyDescent="0.15">
      <c r="A60" s="136"/>
      <c r="B60" s="273" t="s">
        <v>181</v>
      </c>
      <c r="C60" s="273"/>
      <c r="D60" s="273"/>
      <c r="E60" s="273"/>
      <c r="F60" s="273"/>
      <c r="G60" s="273"/>
      <c r="H60" s="273"/>
      <c r="I60" s="273"/>
      <c r="J60" s="273"/>
      <c r="K60" s="139"/>
    </row>
    <row r="61" spans="1:14" ht="12.6" customHeight="1" x14ac:dyDescent="0.15">
      <c r="A61" s="136"/>
      <c r="B61" s="220"/>
      <c r="C61" s="221"/>
      <c r="D61" s="221"/>
      <c r="E61" s="221"/>
      <c r="F61" s="221"/>
      <c r="G61" s="221"/>
      <c r="H61" s="221"/>
      <c r="I61" s="221"/>
      <c r="J61" s="222"/>
      <c r="K61" s="139"/>
      <c r="N61" s="223"/>
    </row>
    <row r="62" spans="1:14" ht="7.5" customHeight="1" x14ac:dyDescent="0.15">
      <c r="A62" s="208"/>
      <c r="B62" s="209"/>
      <c r="C62" s="209"/>
      <c r="D62" s="209"/>
      <c r="E62" s="209"/>
      <c r="F62" s="209"/>
      <c r="G62" s="209"/>
      <c r="H62" s="209"/>
      <c r="I62" s="224"/>
      <c r="J62" s="225"/>
      <c r="K62" s="226"/>
    </row>
    <row r="63" spans="1:14" x14ac:dyDescent="0.15">
      <c r="B63" s="126"/>
      <c r="C63" s="126"/>
      <c r="D63" s="126"/>
      <c r="E63" s="126"/>
      <c r="F63" s="126"/>
      <c r="G63" s="126"/>
      <c r="H63" s="126"/>
      <c r="I63" s="163"/>
    </row>
    <row r="64" spans="1:14" x14ac:dyDescent="0.15">
      <c r="B64" s="227"/>
      <c r="C64" s="227"/>
      <c r="D64" s="126"/>
      <c r="E64" s="126"/>
      <c r="F64" s="126"/>
      <c r="G64" s="126"/>
      <c r="H64" s="126"/>
      <c r="I64" s="163"/>
      <c r="J64" s="144"/>
      <c r="N64" s="223"/>
    </row>
    <row r="65" spans="2:10" x14ac:dyDescent="0.15">
      <c r="B65" s="126"/>
      <c r="C65" s="126"/>
      <c r="D65" s="126"/>
      <c r="E65" s="126"/>
      <c r="F65" s="126"/>
      <c r="G65" s="126"/>
      <c r="H65" s="126"/>
      <c r="I65" s="163"/>
      <c r="J65" s="144"/>
    </row>
    <row r="66" spans="2:10" x14ac:dyDescent="0.15">
      <c r="B66" s="126"/>
      <c r="C66" s="126"/>
      <c r="D66" s="126"/>
      <c r="E66" s="126"/>
      <c r="F66" s="126"/>
      <c r="G66" s="126"/>
      <c r="H66" s="126"/>
      <c r="I66" s="163"/>
      <c r="J66" s="144"/>
    </row>
  </sheetData>
  <mergeCells count="52">
    <mergeCell ref="B53:I53"/>
    <mergeCell ref="B60:J60"/>
    <mergeCell ref="J38:J39"/>
    <mergeCell ref="B40:E42"/>
    <mergeCell ref="B44:I44"/>
    <mergeCell ref="B46:I46"/>
    <mergeCell ref="B48:C49"/>
    <mergeCell ref="D48:D49"/>
    <mergeCell ref="J48:J49"/>
    <mergeCell ref="B34:E34"/>
    <mergeCell ref="B35:E35"/>
    <mergeCell ref="B36:I36"/>
    <mergeCell ref="B38:E39"/>
    <mergeCell ref="F38:F39"/>
    <mergeCell ref="G38:G39"/>
    <mergeCell ref="I38:I39"/>
    <mergeCell ref="J28:J29"/>
    <mergeCell ref="B30:E30"/>
    <mergeCell ref="B31:E31"/>
    <mergeCell ref="B32:E32"/>
    <mergeCell ref="B33:E33"/>
    <mergeCell ref="B26:I26"/>
    <mergeCell ref="B28:E29"/>
    <mergeCell ref="F28:F29"/>
    <mergeCell ref="G28:G29"/>
    <mergeCell ref="I28:I29"/>
    <mergeCell ref="B19:E19"/>
    <mergeCell ref="B20:E20"/>
    <mergeCell ref="B23:I23"/>
    <mergeCell ref="B25:C25"/>
    <mergeCell ref="F25:H25"/>
    <mergeCell ref="F9:G9"/>
    <mergeCell ref="H9:I9"/>
    <mergeCell ref="J9:J10"/>
    <mergeCell ref="B15:I15"/>
    <mergeCell ref="B17:E18"/>
    <mergeCell ref="F17:F18"/>
    <mergeCell ref="G17:G18"/>
    <mergeCell ref="H17:H18"/>
    <mergeCell ref="I17:I18"/>
    <mergeCell ref="J17:J18"/>
    <mergeCell ref="B7:C7"/>
    <mergeCell ref="D7:E7"/>
    <mergeCell ref="B9:C10"/>
    <mergeCell ref="D9:D10"/>
    <mergeCell ref="E9:E10"/>
    <mergeCell ref="C2:H3"/>
    <mergeCell ref="B4:E4"/>
    <mergeCell ref="B5:C5"/>
    <mergeCell ref="D5:E5"/>
    <mergeCell ref="B6:C6"/>
    <mergeCell ref="D6:E6"/>
  </mergeCells>
  <printOptions horizontalCentered="1" verticalCentered="1"/>
  <pageMargins left="0.59027777777777801" right="0.59027777777777801" top="0.66944444444444395" bottom="0.74791666666666701" header="0.43333333333333302" footer="0.51180555555555496"/>
  <pageSetup paperSize="9" scale="97" orientation="landscape" horizontalDpi="300" verticalDpi="300"/>
  <headerFooter>
    <oddHeader>&amp;C&amp;16COMPOSIÇÃO DE CUSTOS UNITÁRIOS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6"/>
  <sheetViews>
    <sheetView view="pageBreakPreview" zoomScaleNormal="100" workbookViewId="0">
      <selection activeCell="D11" sqref="D11"/>
    </sheetView>
  </sheetViews>
  <sheetFormatPr defaultColWidth="8.62890625" defaultRowHeight="12.75" x14ac:dyDescent="0.15"/>
  <cols>
    <col min="2" max="2" width="23.328125" customWidth="1"/>
  </cols>
  <sheetData>
    <row r="1" spans="1:6" ht="25.5" customHeight="1" x14ac:dyDescent="0.15">
      <c r="A1" s="228"/>
      <c r="B1" s="274" t="s">
        <v>191</v>
      </c>
      <c r="C1" s="274"/>
      <c r="D1" s="274"/>
      <c r="E1" s="274"/>
      <c r="F1" s="228"/>
    </row>
    <row r="2" spans="1:6" ht="27.75" customHeight="1" x14ac:dyDescent="0.15">
      <c r="A2" s="228"/>
      <c r="B2" s="275" t="s">
        <v>192</v>
      </c>
      <c r="C2" s="275"/>
      <c r="D2" s="275"/>
      <c r="E2" s="275"/>
      <c r="F2" s="228"/>
    </row>
    <row r="3" spans="1:6" x14ac:dyDescent="0.15">
      <c r="B3" s="276" t="s">
        <v>21</v>
      </c>
      <c r="C3" s="276"/>
      <c r="D3" s="276"/>
      <c r="E3" s="276"/>
    </row>
    <row r="4" spans="1:6" ht="12.75" customHeight="1" x14ac:dyDescent="0.15">
      <c r="A4" s="277" t="s">
        <v>193</v>
      </c>
      <c r="B4" s="277"/>
      <c r="C4" s="277"/>
      <c r="D4" s="277"/>
      <c r="E4" s="277"/>
      <c r="F4" s="277"/>
    </row>
    <row r="5" spans="1:6" ht="12.75" customHeight="1" x14ac:dyDescent="0.15">
      <c r="A5" s="278" t="s">
        <v>194</v>
      </c>
      <c r="B5" s="278"/>
      <c r="C5" s="229" t="s">
        <v>146</v>
      </c>
      <c r="D5" s="229" t="s">
        <v>195</v>
      </c>
      <c r="E5" s="229" t="s">
        <v>196</v>
      </c>
      <c r="F5" s="229" t="s">
        <v>197</v>
      </c>
    </row>
    <row r="6" spans="1:6" x14ac:dyDescent="0.15">
      <c r="A6" s="164" t="s">
        <v>150</v>
      </c>
      <c r="B6" s="230" t="s">
        <v>149</v>
      </c>
      <c r="C6" s="164" t="s">
        <v>151</v>
      </c>
      <c r="D6" s="165">
        <v>0.5</v>
      </c>
      <c r="E6" s="165">
        <v>16.77</v>
      </c>
      <c r="F6" s="165">
        <v>8.3849999999999998</v>
      </c>
    </row>
    <row r="7" spans="1:6" x14ac:dyDescent="0.15">
      <c r="A7" s="164" t="s">
        <v>153</v>
      </c>
      <c r="B7" s="230" t="s">
        <v>185</v>
      </c>
      <c r="C7" s="164" t="s">
        <v>151</v>
      </c>
      <c r="D7" s="165">
        <v>0.5</v>
      </c>
      <c r="E7" s="165">
        <v>20.77</v>
      </c>
      <c r="F7" s="165">
        <v>10.385</v>
      </c>
    </row>
    <row r="8" spans="1:6" x14ac:dyDescent="0.15">
      <c r="A8" s="228"/>
      <c r="B8" s="228"/>
      <c r="C8" s="228"/>
      <c r="D8" s="228"/>
      <c r="E8" s="231" t="s">
        <v>198</v>
      </c>
      <c r="F8" s="232">
        <v>18.77</v>
      </c>
    </row>
    <row r="9" spans="1:6" ht="12.75" customHeight="1" x14ac:dyDescent="0.15">
      <c r="A9" s="278" t="s">
        <v>199</v>
      </c>
      <c r="B9" s="278"/>
      <c r="C9" s="228"/>
      <c r="D9" s="228"/>
      <c r="E9" s="228"/>
      <c r="F9" s="228"/>
    </row>
    <row r="10" spans="1:6" x14ac:dyDescent="0.15">
      <c r="A10" s="164" t="s">
        <v>200</v>
      </c>
      <c r="B10" s="230" t="s">
        <v>201</v>
      </c>
      <c r="C10" s="164" t="s">
        <v>202</v>
      </c>
      <c r="D10" s="165">
        <v>1.5</v>
      </c>
      <c r="E10" s="165">
        <v>9.74</v>
      </c>
      <c r="F10" s="165">
        <v>14.61</v>
      </c>
    </row>
    <row r="11" spans="1:6" ht="20.25" x14ac:dyDescent="0.15">
      <c r="A11" s="164" t="s">
        <v>203</v>
      </c>
      <c r="B11" s="230" t="s">
        <v>186</v>
      </c>
      <c r="C11" s="164" t="s">
        <v>204</v>
      </c>
      <c r="D11" s="165">
        <v>1</v>
      </c>
      <c r="E11" s="165">
        <v>271.95999999999998</v>
      </c>
      <c r="F11" s="165">
        <v>271.95999999999998</v>
      </c>
    </row>
    <row r="12" spans="1:6" x14ac:dyDescent="0.15">
      <c r="A12" s="228"/>
      <c r="B12" s="228"/>
      <c r="C12" s="228"/>
      <c r="D12" s="228"/>
      <c r="E12" s="231" t="s">
        <v>198</v>
      </c>
      <c r="F12" s="232">
        <v>286.57</v>
      </c>
    </row>
    <row r="13" spans="1:6" ht="12.75" customHeight="1" x14ac:dyDescent="0.15">
      <c r="A13" s="228"/>
      <c r="B13" s="228"/>
      <c r="C13" s="228"/>
      <c r="D13" s="279" t="s">
        <v>205</v>
      </c>
      <c r="E13" s="279"/>
      <c r="F13" s="233">
        <v>305.33999999999997</v>
      </c>
    </row>
    <row r="14" spans="1:6" ht="12.75" customHeight="1" x14ac:dyDescent="0.15">
      <c r="A14" s="228"/>
      <c r="B14" s="228"/>
      <c r="C14" s="228"/>
      <c r="D14" s="279" t="s">
        <v>206</v>
      </c>
      <c r="E14" s="279"/>
      <c r="F14" s="234" t="s">
        <v>207</v>
      </c>
    </row>
    <row r="15" spans="1:6" ht="12.75" customHeight="1" x14ac:dyDescent="0.15">
      <c r="A15" s="228"/>
      <c r="B15" s="228"/>
      <c r="C15" s="228"/>
      <c r="D15" s="279" t="s">
        <v>208</v>
      </c>
      <c r="E15" s="279"/>
      <c r="F15" s="235">
        <v>1.3089999999999999</v>
      </c>
    </row>
    <row r="16" spans="1:6" ht="12.75" customHeight="1" x14ac:dyDescent="0.15">
      <c r="A16" s="228"/>
      <c r="B16" s="228"/>
      <c r="C16" s="228"/>
      <c r="D16" s="280" t="s">
        <v>209</v>
      </c>
      <c r="E16" s="280"/>
      <c r="F16" s="236">
        <f>F13*F15</f>
        <v>399.69005999999996</v>
      </c>
    </row>
  </sheetData>
  <mergeCells count="10">
    <mergeCell ref="A9:B9"/>
    <mergeCell ref="D13:E13"/>
    <mergeCell ref="D14:E14"/>
    <mergeCell ref="D15:E15"/>
    <mergeCell ref="D16:E16"/>
    <mergeCell ref="B1:E1"/>
    <mergeCell ref="B2:E2"/>
    <mergeCell ref="B3:E3"/>
    <mergeCell ref="A4:F4"/>
    <mergeCell ref="A5:B5"/>
  </mergeCells>
  <pageMargins left="0.51180555555555496" right="0.51180555555555496" top="0.78749999999999998" bottom="0.78749999999999998" header="0.51180555555555496" footer="0.51180555555555496"/>
  <pageSetup paperSize="9" orientation="landscape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8"/>
  <sheetViews>
    <sheetView view="pageBreakPreview" zoomScaleNormal="100" workbookViewId="0">
      <selection activeCell="F19" sqref="F19"/>
    </sheetView>
  </sheetViews>
  <sheetFormatPr defaultColWidth="8.62890625" defaultRowHeight="12.75" x14ac:dyDescent="0.15"/>
  <cols>
    <col min="2" max="2" width="23.328125" customWidth="1"/>
  </cols>
  <sheetData>
    <row r="1" spans="1:6" ht="25.5" customHeight="1" x14ac:dyDescent="0.15">
      <c r="A1" s="228"/>
      <c r="B1" s="274" t="s">
        <v>191</v>
      </c>
      <c r="C1" s="274"/>
      <c r="D1" s="274"/>
      <c r="E1" s="274"/>
      <c r="F1" s="228"/>
    </row>
    <row r="2" spans="1:6" ht="27.75" customHeight="1" x14ac:dyDescent="0.15">
      <c r="A2" s="228"/>
      <c r="B2" s="275" t="s">
        <v>192</v>
      </c>
      <c r="C2" s="275"/>
      <c r="D2" s="275"/>
      <c r="E2" s="275"/>
      <c r="F2" s="228"/>
    </row>
    <row r="3" spans="1:6" x14ac:dyDescent="0.15">
      <c r="B3" s="276" t="s">
        <v>21</v>
      </c>
      <c r="C3" s="276"/>
      <c r="D3" s="276"/>
      <c r="E3" s="276"/>
    </row>
    <row r="4" spans="1:6" ht="12.75" customHeight="1" x14ac:dyDescent="0.15">
      <c r="A4" s="277" t="s">
        <v>210</v>
      </c>
      <c r="B4" s="277"/>
      <c r="C4" s="277"/>
      <c r="D4" s="277"/>
      <c r="E4" s="277"/>
      <c r="F4" s="277"/>
    </row>
    <row r="5" spans="1:6" ht="12.75" customHeight="1" x14ac:dyDescent="0.15">
      <c r="A5" s="278" t="s">
        <v>199</v>
      </c>
      <c r="B5" s="278"/>
      <c r="C5" s="229" t="s">
        <v>146</v>
      </c>
      <c r="D5" s="229" t="s">
        <v>195</v>
      </c>
      <c r="E5" s="229" t="s">
        <v>196</v>
      </c>
      <c r="F5" s="229" t="s">
        <v>197</v>
      </c>
    </row>
    <row r="6" spans="1:6" x14ac:dyDescent="0.15">
      <c r="A6" s="164" t="s">
        <v>211</v>
      </c>
      <c r="B6" s="230" t="s">
        <v>212</v>
      </c>
      <c r="C6" s="164" t="s">
        <v>213</v>
      </c>
      <c r="D6" s="165">
        <v>1.3</v>
      </c>
      <c r="E6" s="165">
        <v>35.21</v>
      </c>
      <c r="F6" s="165">
        <v>45.773000000000003</v>
      </c>
    </row>
    <row r="7" spans="1:6" x14ac:dyDescent="0.15">
      <c r="A7" s="164" t="s">
        <v>214</v>
      </c>
      <c r="B7" s="230" t="s">
        <v>215</v>
      </c>
      <c r="C7" s="164" t="s">
        <v>213</v>
      </c>
      <c r="D7" s="165">
        <v>1.3</v>
      </c>
      <c r="E7" s="165">
        <v>29.08</v>
      </c>
      <c r="F7" s="165">
        <v>37.804000000000002</v>
      </c>
    </row>
    <row r="8" spans="1:6" ht="20.25" x14ac:dyDescent="0.15">
      <c r="A8" s="164" t="s">
        <v>216</v>
      </c>
      <c r="B8" s="230" t="s">
        <v>217</v>
      </c>
      <c r="C8" s="164" t="s">
        <v>213</v>
      </c>
      <c r="D8" s="165">
        <v>1.3</v>
      </c>
      <c r="E8" s="165">
        <v>107.87</v>
      </c>
      <c r="F8" s="165">
        <v>140.23099999999999</v>
      </c>
    </row>
    <row r="9" spans="1:6" ht="20.25" x14ac:dyDescent="0.15">
      <c r="A9" s="164" t="s">
        <v>218</v>
      </c>
      <c r="B9" s="230" t="s">
        <v>219</v>
      </c>
      <c r="C9" s="164" t="s">
        <v>213</v>
      </c>
      <c r="D9" s="165">
        <v>1.3</v>
      </c>
      <c r="E9" s="165">
        <v>604.34</v>
      </c>
      <c r="F9" s="165">
        <v>785.64200000000005</v>
      </c>
    </row>
    <row r="10" spans="1:6" x14ac:dyDescent="0.15">
      <c r="A10" s="164" t="s">
        <v>220</v>
      </c>
      <c r="B10" s="230" t="s">
        <v>221</v>
      </c>
      <c r="C10" s="164" t="s">
        <v>213</v>
      </c>
      <c r="D10" s="165">
        <v>1.3</v>
      </c>
      <c r="E10" s="165">
        <v>12.03</v>
      </c>
      <c r="F10" s="165">
        <v>15.638999999999999</v>
      </c>
    </row>
    <row r="11" spans="1:6" x14ac:dyDescent="0.15">
      <c r="A11" s="164" t="s">
        <v>222</v>
      </c>
      <c r="B11" s="230" t="s">
        <v>223</v>
      </c>
      <c r="C11" s="164" t="s">
        <v>213</v>
      </c>
      <c r="D11" s="165">
        <v>3.9</v>
      </c>
      <c r="E11" s="165">
        <v>20.43</v>
      </c>
      <c r="F11" s="165">
        <v>79.677000000000007</v>
      </c>
    </row>
    <row r="12" spans="1:6" ht="20.25" x14ac:dyDescent="0.15">
      <c r="A12" s="164" t="s">
        <v>224</v>
      </c>
      <c r="B12" s="230" t="s">
        <v>225</v>
      </c>
      <c r="C12" s="164" t="s">
        <v>213</v>
      </c>
      <c r="D12" s="165">
        <v>1.3</v>
      </c>
      <c r="E12" s="165">
        <v>52.39</v>
      </c>
      <c r="F12" s="165">
        <v>68.106999999999999</v>
      </c>
    </row>
    <row r="13" spans="1:6" ht="20.25" x14ac:dyDescent="0.15">
      <c r="A13" s="164" t="s">
        <v>226</v>
      </c>
      <c r="B13" s="230" t="s">
        <v>227</v>
      </c>
      <c r="C13" s="164" t="s">
        <v>204</v>
      </c>
      <c r="D13" s="165">
        <v>4.0949999999999998</v>
      </c>
      <c r="E13" s="165">
        <v>330.99</v>
      </c>
      <c r="F13" s="165">
        <v>1355.4040500000001</v>
      </c>
    </row>
    <row r="14" spans="1:6" x14ac:dyDescent="0.15">
      <c r="A14" s="228"/>
      <c r="B14" s="228"/>
      <c r="C14" s="228"/>
      <c r="D14" s="228"/>
      <c r="E14" s="231" t="s">
        <v>198</v>
      </c>
      <c r="F14" s="232">
        <v>2528.277</v>
      </c>
    </row>
    <row r="15" spans="1:6" ht="12.75" customHeight="1" x14ac:dyDescent="0.15">
      <c r="A15" s="228"/>
      <c r="B15" s="228"/>
      <c r="C15" s="228"/>
      <c r="D15" s="279" t="s">
        <v>205</v>
      </c>
      <c r="E15" s="279"/>
      <c r="F15" s="233">
        <v>2528.2770500000001</v>
      </c>
    </row>
    <row r="16" spans="1:6" ht="12.75" customHeight="1" x14ac:dyDescent="0.15">
      <c r="A16" s="228"/>
      <c r="B16" s="228"/>
      <c r="C16" s="228"/>
      <c r="D16" s="279" t="s">
        <v>206</v>
      </c>
      <c r="E16" s="279"/>
      <c r="F16" s="234" t="s">
        <v>207</v>
      </c>
    </row>
    <row r="17" spans="1:6" ht="12.75" customHeight="1" x14ac:dyDescent="0.15">
      <c r="A17" s="228"/>
      <c r="B17" s="228"/>
      <c r="C17" s="228"/>
      <c r="D17" s="279" t="s">
        <v>208</v>
      </c>
      <c r="E17" s="279"/>
      <c r="F17" s="235">
        <v>1.3089999999999999</v>
      </c>
    </row>
    <row r="18" spans="1:6" ht="12.75" customHeight="1" x14ac:dyDescent="0.15">
      <c r="A18" s="228"/>
      <c r="B18" s="228"/>
      <c r="C18" s="228"/>
      <c r="D18" s="280" t="s">
        <v>209</v>
      </c>
      <c r="E18" s="280"/>
      <c r="F18" s="236">
        <f>F15*F17</f>
        <v>3309.5146584499998</v>
      </c>
    </row>
  </sheetData>
  <mergeCells count="9">
    <mergeCell ref="D15:E15"/>
    <mergeCell ref="D16:E16"/>
    <mergeCell ref="D17:E17"/>
    <mergeCell ref="D18:E18"/>
    <mergeCell ref="B1:E1"/>
    <mergeCell ref="B2:E2"/>
    <mergeCell ref="B3:E3"/>
    <mergeCell ref="A4:F4"/>
    <mergeCell ref="A5:B5"/>
  </mergeCells>
  <pageMargins left="0.51180555555555496" right="0.51180555555555496" top="0.78749999999999998" bottom="0.78749999999999998" header="0.51180555555555496" footer="0.51180555555555496"/>
  <pageSetup paperSize="9" orientation="landscape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MJ66"/>
  <sheetViews>
    <sheetView view="pageBreakPreview" zoomScale="90" zoomScaleNormal="100" zoomScalePageLayoutView="90" workbookViewId="0">
      <pane ySplit="3" topLeftCell="A4" activePane="bottomLeft" state="frozen"/>
      <selection pane="bottomLeft" activeCell="O67" sqref="O67"/>
    </sheetView>
  </sheetViews>
  <sheetFormatPr defaultColWidth="9.16796875" defaultRowHeight="12.75" x14ac:dyDescent="0.15"/>
  <cols>
    <col min="1" max="1" width="1.75" style="126" customWidth="1"/>
    <col min="2" max="2" width="10.515625" style="127" customWidth="1"/>
    <col min="3" max="3" width="17.52734375" style="127" customWidth="1"/>
    <col min="4" max="5" width="8.8984375" style="127" customWidth="1"/>
    <col min="6" max="6" width="11.19140625" style="127" customWidth="1"/>
    <col min="7" max="7" width="10.65234375" style="127" customWidth="1"/>
    <col min="8" max="8" width="8.8984375" style="127" customWidth="1"/>
    <col min="9" max="9" width="8.8984375" style="128" customWidth="1"/>
    <col min="10" max="10" width="8.8984375" style="129" customWidth="1"/>
    <col min="11" max="11" width="1.75" style="126" customWidth="1"/>
    <col min="12" max="13" width="9.16796875" style="127"/>
    <col min="14" max="14" width="13.078125" style="127" customWidth="1"/>
    <col min="15" max="1024" width="9.16796875" style="127"/>
  </cols>
  <sheetData>
    <row r="1" spans="1:12" ht="8.1" customHeight="1" x14ac:dyDescent="0.15">
      <c r="A1" s="130"/>
      <c r="B1" s="131"/>
      <c r="C1" s="131"/>
      <c r="D1" s="131"/>
      <c r="E1" s="132"/>
      <c r="F1" s="131"/>
      <c r="G1" s="131"/>
      <c r="H1" s="131"/>
      <c r="I1" s="133"/>
      <c r="J1" s="134"/>
      <c r="K1" s="135"/>
    </row>
    <row r="2" spans="1:12" ht="12.75" customHeight="1" x14ac:dyDescent="0.15">
      <c r="A2" s="136"/>
      <c r="B2" s="137" t="s">
        <v>123</v>
      </c>
      <c r="C2" s="254" t="s">
        <v>228</v>
      </c>
      <c r="D2" s="254"/>
      <c r="E2" s="254"/>
      <c r="F2" s="254"/>
      <c r="G2" s="254"/>
      <c r="H2" s="254"/>
      <c r="I2" s="137" t="s">
        <v>125</v>
      </c>
      <c r="J2" s="138" t="s">
        <v>126</v>
      </c>
      <c r="K2" s="139"/>
    </row>
    <row r="3" spans="1:12" ht="36" customHeight="1" x14ac:dyDescent="0.15">
      <c r="A3" s="136"/>
      <c r="B3" s="140" t="s">
        <v>42</v>
      </c>
      <c r="C3" s="254"/>
      <c r="D3" s="254"/>
      <c r="E3" s="254"/>
      <c r="F3" s="254"/>
      <c r="G3" s="254"/>
      <c r="H3" s="254"/>
      <c r="I3" s="141">
        <v>44958</v>
      </c>
      <c r="J3" s="142" t="s">
        <v>29</v>
      </c>
      <c r="K3" s="139"/>
    </row>
    <row r="4" spans="1:12" x14ac:dyDescent="0.15">
      <c r="A4" s="136"/>
      <c r="B4" s="255" t="s">
        <v>127</v>
      </c>
      <c r="C4" s="255"/>
      <c r="D4" s="255"/>
      <c r="E4" s="255"/>
      <c r="F4" s="143" t="s">
        <v>128</v>
      </c>
      <c r="G4" s="143" t="s">
        <v>129</v>
      </c>
      <c r="H4" s="143"/>
      <c r="J4" s="144"/>
      <c r="K4" s="139"/>
    </row>
    <row r="5" spans="1:12" ht="12" customHeight="1" x14ac:dyDescent="0.15">
      <c r="A5" s="136"/>
      <c r="B5" s="256" t="s">
        <v>130</v>
      </c>
      <c r="C5" s="256"/>
      <c r="D5" s="257" t="s">
        <v>131</v>
      </c>
      <c r="E5" s="257"/>
      <c r="F5" s="145">
        <v>350</v>
      </c>
      <c r="G5" s="145">
        <v>1.44</v>
      </c>
      <c r="H5" s="145"/>
      <c r="I5" s="146"/>
      <c r="J5" s="147"/>
      <c r="K5" s="139"/>
    </row>
    <row r="6" spans="1:12" ht="12" customHeight="1" x14ac:dyDescent="0.15">
      <c r="A6" s="136"/>
      <c r="B6" s="256" t="s">
        <v>132</v>
      </c>
      <c r="C6" s="256"/>
      <c r="D6" s="257" t="s">
        <v>133</v>
      </c>
      <c r="E6" s="257"/>
      <c r="F6" s="145">
        <f>70.7*5.09</f>
        <v>359.863</v>
      </c>
      <c r="G6" s="145">
        <v>3.69</v>
      </c>
      <c r="H6" s="145"/>
      <c r="I6" s="146"/>
      <c r="J6" s="147"/>
      <c r="K6" s="139"/>
    </row>
    <row r="7" spans="1:12" ht="12" customHeight="1" x14ac:dyDescent="0.15">
      <c r="A7" s="136"/>
      <c r="B7" s="256" t="s">
        <v>134</v>
      </c>
      <c r="C7" s="256"/>
      <c r="D7" s="257" t="s">
        <v>135</v>
      </c>
      <c r="E7" s="257"/>
      <c r="F7" s="145">
        <v>321</v>
      </c>
      <c r="G7" s="145">
        <v>1.25</v>
      </c>
      <c r="H7" s="148"/>
      <c r="I7" s="146"/>
      <c r="J7" s="147"/>
      <c r="K7" s="139"/>
    </row>
    <row r="8" spans="1:12" ht="8.1" customHeight="1" x14ac:dyDescent="0.15">
      <c r="A8" s="136"/>
      <c r="B8" s="126"/>
      <c r="C8" s="126"/>
      <c r="D8" s="126"/>
      <c r="E8" s="126"/>
      <c r="F8" s="126"/>
      <c r="G8" s="126"/>
      <c r="H8" s="126"/>
      <c r="J8" s="144"/>
      <c r="K8" s="139"/>
    </row>
    <row r="9" spans="1:12" ht="11.25" customHeight="1" x14ac:dyDescent="0.15">
      <c r="A9" s="136"/>
      <c r="B9" s="258" t="s">
        <v>136</v>
      </c>
      <c r="C9" s="258"/>
      <c r="D9" s="259" t="s">
        <v>137</v>
      </c>
      <c r="E9" s="259" t="s">
        <v>138</v>
      </c>
      <c r="F9" s="259" t="s">
        <v>139</v>
      </c>
      <c r="G9" s="259"/>
      <c r="H9" s="259" t="s">
        <v>140</v>
      </c>
      <c r="I9" s="259"/>
      <c r="J9" s="260" t="s">
        <v>141</v>
      </c>
      <c r="K9" s="139"/>
    </row>
    <row r="10" spans="1:12" ht="11.25" customHeight="1" x14ac:dyDescent="0.15">
      <c r="A10" s="136"/>
      <c r="B10" s="258"/>
      <c r="C10" s="258"/>
      <c r="D10" s="259"/>
      <c r="E10" s="259"/>
      <c r="F10" s="150" t="s">
        <v>142</v>
      </c>
      <c r="G10" s="149" t="s">
        <v>143</v>
      </c>
      <c r="H10" s="150" t="s">
        <v>142</v>
      </c>
      <c r="I10" s="151" t="s">
        <v>143</v>
      </c>
      <c r="J10" s="260"/>
      <c r="K10" s="139"/>
    </row>
    <row r="11" spans="1:12" ht="18" customHeight="1" x14ac:dyDescent="0.15">
      <c r="A11" s="136"/>
      <c r="B11" s="152"/>
      <c r="C11" s="153"/>
      <c r="D11" s="154"/>
      <c r="E11" s="155"/>
      <c r="F11" s="156"/>
      <c r="G11" s="157"/>
      <c r="H11" s="156"/>
      <c r="I11" s="158"/>
      <c r="J11" s="159">
        <f>TRUNC(E11*(F11*H11+G11*I11),2)</f>
        <v>0</v>
      </c>
      <c r="K11" s="139"/>
      <c r="L11" s="160"/>
    </row>
    <row r="12" spans="1:12" x14ac:dyDescent="0.15">
      <c r="A12" s="136"/>
      <c r="B12" s="152"/>
      <c r="C12" s="153"/>
      <c r="D12" s="154"/>
      <c r="E12" s="161"/>
      <c r="F12" s="156"/>
      <c r="G12" s="157"/>
      <c r="H12" s="156"/>
      <c r="I12" s="158"/>
      <c r="J12" s="159"/>
      <c r="K12" s="139"/>
      <c r="L12" s="160"/>
    </row>
    <row r="13" spans="1:12" x14ac:dyDescent="0.15">
      <c r="A13" s="136"/>
      <c r="B13" s="152"/>
      <c r="C13" s="153"/>
      <c r="D13" s="154"/>
      <c r="E13" s="161"/>
      <c r="F13" s="156"/>
      <c r="G13" s="157"/>
      <c r="H13" s="156"/>
      <c r="I13" s="158"/>
      <c r="J13" s="159"/>
      <c r="K13" s="139"/>
      <c r="L13" s="160"/>
    </row>
    <row r="14" spans="1:12" x14ac:dyDescent="0.15">
      <c r="A14" s="136"/>
      <c r="B14" s="152"/>
      <c r="C14" s="153"/>
      <c r="D14" s="154"/>
      <c r="E14" s="161"/>
      <c r="F14" s="156"/>
      <c r="G14" s="157"/>
      <c r="H14" s="156"/>
      <c r="I14" s="158"/>
      <c r="J14" s="159"/>
      <c r="K14" s="139"/>
      <c r="L14" s="160"/>
    </row>
    <row r="15" spans="1:12" x14ac:dyDescent="0.15">
      <c r="A15" s="136"/>
      <c r="B15" s="261" t="s">
        <v>144</v>
      </c>
      <c r="C15" s="261"/>
      <c r="D15" s="261"/>
      <c r="E15" s="261"/>
      <c r="F15" s="261"/>
      <c r="G15" s="261"/>
      <c r="H15" s="261"/>
      <c r="I15" s="261"/>
      <c r="J15" s="162">
        <f>SUM(J11:J14)</f>
        <v>0</v>
      </c>
      <c r="K15" s="139"/>
    </row>
    <row r="16" spans="1:12" ht="8.1" customHeight="1" x14ac:dyDescent="0.15">
      <c r="A16" s="136"/>
      <c r="B16" s="126"/>
      <c r="C16" s="126"/>
      <c r="D16" s="126"/>
      <c r="E16" s="126"/>
      <c r="F16" s="126"/>
      <c r="G16" s="126"/>
      <c r="H16" s="126"/>
      <c r="I16" s="163"/>
      <c r="J16" s="144"/>
      <c r="K16" s="139"/>
    </row>
    <row r="17" spans="1:11" ht="11.25" customHeight="1" x14ac:dyDescent="0.15">
      <c r="A17" s="136"/>
      <c r="B17" s="259" t="s">
        <v>145</v>
      </c>
      <c r="C17" s="259"/>
      <c r="D17" s="259"/>
      <c r="E17" s="259"/>
      <c r="F17" s="260" t="s">
        <v>137</v>
      </c>
      <c r="G17" s="260" t="s">
        <v>146</v>
      </c>
      <c r="H17" s="260" t="s">
        <v>147</v>
      </c>
      <c r="I17" s="260" t="s">
        <v>148</v>
      </c>
      <c r="J17" s="260" t="s">
        <v>141</v>
      </c>
      <c r="K17" s="139"/>
    </row>
    <row r="18" spans="1:11" ht="11.25" customHeight="1" x14ac:dyDescent="0.15">
      <c r="A18" s="136"/>
      <c r="B18" s="259"/>
      <c r="C18" s="259"/>
      <c r="D18" s="259"/>
      <c r="E18" s="259"/>
      <c r="F18" s="260"/>
      <c r="G18" s="260"/>
      <c r="H18" s="260"/>
      <c r="I18" s="260"/>
      <c r="J18" s="260"/>
      <c r="K18" s="139"/>
    </row>
    <row r="19" spans="1:11" ht="12.75" customHeight="1" x14ac:dyDescent="0.15">
      <c r="A19" s="136"/>
      <c r="B19" s="281" t="s">
        <v>229</v>
      </c>
      <c r="C19" s="281"/>
      <c r="D19" s="281"/>
      <c r="E19" s="281"/>
      <c r="F19" s="38" t="s">
        <v>230</v>
      </c>
      <c r="G19" s="38" t="s">
        <v>151</v>
      </c>
      <c r="H19" s="39">
        <v>0.59399999999999997</v>
      </c>
      <c r="I19" s="39">
        <v>18.010000000000002</v>
      </c>
      <c r="J19" s="166">
        <f>TRUNC(H19*I19,2)</f>
        <v>10.69</v>
      </c>
      <c r="K19" s="139"/>
    </row>
    <row r="20" spans="1:11" ht="12.75" customHeight="1" x14ac:dyDescent="0.15">
      <c r="A20" s="136"/>
      <c r="B20" s="282" t="s">
        <v>231</v>
      </c>
      <c r="C20" s="282"/>
      <c r="D20" s="282"/>
      <c r="E20" s="282"/>
      <c r="F20" s="237" t="s">
        <v>42</v>
      </c>
      <c r="G20" s="38" t="s">
        <v>151</v>
      </c>
      <c r="H20" s="39">
        <v>0.377</v>
      </c>
      <c r="I20" s="39">
        <v>41.3</v>
      </c>
      <c r="J20" s="166">
        <f>TRUNC(H20*I20,2)</f>
        <v>15.57</v>
      </c>
      <c r="K20" s="139"/>
    </row>
    <row r="21" spans="1:11" x14ac:dyDescent="0.15">
      <c r="A21" s="136"/>
      <c r="B21" s="167"/>
      <c r="C21" s="168"/>
      <c r="D21" s="169"/>
      <c r="E21" s="170"/>
      <c r="F21" s="171"/>
      <c r="G21" s="155"/>
      <c r="H21" s="156"/>
      <c r="I21" s="172"/>
      <c r="J21" s="166"/>
      <c r="K21" s="139"/>
    </row>
    <row r="22" spans="1:11" x14ac:dyDescent="0.15">
      <c r="A22" s="136"/>
      <c r="B22" s="173"/>
      <c r="C22" s="174"/>
      <c r="D22" s="169"/>
      <c r="E22" s="170"/>
      <c r="F22" s="175"/>
      <c r="G22" s="176"/>
      <c r="H22" s="177"/>
      <c r="I22" s="172"/>
      <c r="J22" s="166"/>
      <c r="K22" s="139"/>
    </row>
    <row r="23" spans="1:11" x14ac:dyDescent="0.15">
      <c r="A23" s="136"/>
      <c r="B23" s="261" t="s">
        <v>154</v>
      </c>
      <c r="C23" s="261"/>
      <c r="D23" s="261"/>
      <c r="E23" s="261"/>
      <c r="F23" s="261"/>
      <c r="G23" s="261"/>
      <c r="H23" s="261"/>
      <c r="I23" s="261"/>
      <c r="J23" s="162">
        <f>SUM(J19:J22)</f>
        <v>26.259999999999998</v>
      </c>
      <c r="K23" s="139"/>
    </row>
    <row r="24" spans="1:11" ht="8.1" customHeight="1" x14ac:dyDescent="0.15">
      <c r="A24" s="136"/>
      <c r="B24" s="178"/>
      <c r="C24" s="178"/>
      <c r="D24" s="178"/>
      <c r="E24" s="178"/>
      <c r="F24" s="178"/>
      <c r="G24" s="178"/>
      <c r="H24" s="178"/>
      <c r="I24" s="179"/>
      <c r="J24" s="144"/>
      <c r="K24" s="139"/>
    </row>
    <row r="25" spans="1:11" ht="12.75" customHeight="1" x14ac:dyDescent="0.15">
      <c r="A25" s="136"/>
      <c r="B25" s="264" t="s">
        <v>155</v>
      </c>
      <c r="C25" s="264"/>
      <c r="D25" s="180">
        <v>0.5</v>
      </c>
      <c r="E25" s="181" t="str">
        <f>+J3</f>
        <v>m2</v>
      </c>
      <c r="F25" s="264" t="s">
        <v>156</v>
      </c>
      <c r="G25" s="264"/>
      <c r="H25" s="264"/>
      <c r="I25" s="182">
        <v>0.05</v>
      </c>
      <c r="J25" s="147">
        <f>+TRUNC(J23*I25,2)</f>
        <v>1.31</v>
      </c>
      <c r="K25" s="139"/>
    </row>
    <row r="26" spans="1:11" ht="12.75" customHeight="1" x14ac:dyDescent="0.15">
      <c r="A26" s="136"/>
      <c r="B26" s="265" t="s">
        <v>157</v>
      </c>
      <c r="C26" s="265"/>
      <c r="D26" s="265"/>
      <c r="E26" s="265"/>
      <c r="F26" s="265"/>
      <c r="G26" s="265"/>
      <c r="H26" s="265"/>
      <c r="I26" s="265"/>
      <c r="J26" s="147">
        <f>TRUNC((J15+J23+J25)/D25,2)</f>
        <v>55.14</v>
      </c>
      <c r="K26" s="139"/>
    </row>
    <row r="27" spans="1:11" ht="8.1" customHeight="1" x14ac:dyDescent="0.15">
      <c r="A27" s="136"/>
      <c r="B27" s="126"/>
      <c r="C27" s="126"/>
      <c r="D27" s="126"/>
      <c r="E27" s="126"/>
      <c r="F27" s="126"/>
      <c r="G27" s="126"/>
      <c r="H27" s="126"/>
      <c r="I27" s="163"/>
      <c r="J27" s="144"/>
      <c r="K27" s="139"/>
    </row>
    <row r="28" spans="1:11" ht="11.25" customHeight="1" x14ac:dyDescent="0.15">
      <c r="A28" s="136"/>
      <c r="B28" s="259" t="s">
        <v>158</v>
      </c>
      <c r="C28" s="259"/>
      <c r="D28" s="259"/>
      <c r="E28" s="259"/>
      <c r="F28" s="266" t="s">
        <v>137</v>
      </c>
      <c r="G28" s="266" t="s">
        <v>159</v>
      </c>
      <c r="H28" s="183" t="s">
        <v>160</v>
      </c>
      <c r="I28" s="267" t="s">
        <v>161</v>
      </c>
      <c r="J28" s="260" t="s">
        <v>162</v>
      </c>
      <c r="K28" s="139"/>
    </row>
    <row r="29" spans="1:11" x14ac:dyDescent="0.15">
      <c r="A29" s="136"/>
      <c r="B29" s="259"/>
      <c r="C29" s="259"/>
      <c r="D29" s="259"/>
      <c r="E29" s="259"/>
      <c r="F29" s="266"/>
      <c r="G29" s="266"/>
      <c r="H29" s="185" t="s">
        <v>163</v>
      </c>
      <c r="I29" s="267"/>
      <c r="J29" s="260"/>
      <c r="K29" s="139"/>
    </row>
    <row r="30" spans="1:11" ht="12" customHeight="1" x14ac:dyDescent="0.15">
      <c r="A30" s="186"/>
      <c r="B30" s="268" t="s">
        <v>232</v>
      </c>
      <c r="C30" s="268"/>
      <c r="D30" s="268"/>
      <c r="E30" s="268"/>
      <c r="F30" s="187" t="s">
        <v>42</v>
      </c>
      <c r="G30" s="187" t="s">
        <v>188</v>
      </c>
      <c r="H30" s="187">
        <v>343.62</v>
      </c>
      <c r="I30" s="187">
        <v>0.75</v>
      </c>
      <c r="J30" s="187">
        <f>TRUNC(H30*I30,2)</f>
        <v>257.70999999999998</v>
      </c>
      <c r="K30" s="188"/>
    </row>
    <row r="31" spans="1:11" x14ac:dyDescent="0.15">
      <c r="A31" s="186"/>
      <c r="B31" s="269" t="s">
        <v>233</v>
      </c>
      <c r="C31" s="269"/>
      <c r="D31" s="269"/>
      <c r="E31" s="269"/>
      <c r="F31" s="187" t="s">
        <v>42</v>
      </c>
      <c r="G31" s="187" t="s">
        <v>190</v>
      </c>
      <c r="H31" s="187">
        <v>2.13</v>
      </c>
      <c r="I31" s="187">
        <v>45</v>
      </c>
      <c r="J31" s="187">
        <f>TRUNC(H31*I31,2)</f>
        <v>95.85</v>
      </c>
      <c r="K31" s="188"/>
    </row>
    <row r="32" spans="1:11" x14ac:dyDescent="0.15">
      <c r="A32" s="186"/>
      <c r="B32" s="269" t="s">
        <v>234</v>
      </c>
      <c r="C32" s="269"/>
      <c r="D32" s="269"/>
      <c r="E32" s="269"/>
      <c r="F32" s="187" t="s">
        <v>42</v>
      </c>
      <c r="G32" s="187" t="s">
        <v>188</v>
      </c>
      <c r="H32" s="187">
        <v>14</v>
      </c>
      <c r="I32" s="187">
        <v>0.2</v>
      </c>
      <c r="J32" s="187">
        <f>TRUNC(H32*I32,2)</f>
        <v>2.8</v>
      </c>
      <c r="K32" s="188"/>
    </row>
    <row r="33" spans="1:13" x14ac:dyDescent="0.15">
      <c r="A33" s="186"/>
      <c r="B33" s="270" t="s">
        <v>235</v>
      </c>
      <c r="C33" s="270"/>
      <c r="D33" s="270"/>
      <c r="E33" s="270"/>
      <c r="F33" s="187" t="s">
        <v>42</v>
      </c>
      <c r="G33" s="187" t="s">
        <v>188</v>
      </c>
      <c r="H33" s="187">
        <v>0.1</v>
      </c>
      <c r="I33" s="187">
        <v>14</v>
      </c>
      <c r="J33" s="187">
        <f>TRUNC(H33*I33,2)</f>
        <v>1.4</v>
      </c>
      <c r="K33" s="188"/>
    </row>
    <row r="34" spans="1:13" x14ac:dyDescent="0.15">
      <c r="A34" s="186"/>
      <c r="B34" s="270" t="s">
        <v>236</v>
      </c>
      <c r="C34" s="270"/>
      <c r="D34" s="270"/>
      <c r="E34" s="270"/>
      <c r="F34" s="187" t="s">
        <v>42</v>
      </c>
      <c r="G34" s="187" t="s">
        <v>188</v>
      </c>
      <c r="H34" s="187">
        <v>0.14000000000000001</v>
      </c>
      <c r="I34" s="187">
        <v>66.7</v>
      </c>
      <c r="J34" s="187">
        <f>TRUNC(H34*I34,2)</f>
        <v>9.33</v>
      </c>
      <c r="K34" s="188"/>
    </row>
    <row r="35" spans="1:13" x14ac:dyDescent="0.15">
      <c r="A35" s="186"/>
      <c r="B35" s="270"/>
      <c r="C35" s="270"/>
      <c r="D35" s="270"/>
      <c r="E35" s="270"/>
      <c r="F35" s="189"/>
      <c r="G35" s="189"/>
      <c r="H35" s="190"/>
      <c r="I35" s="190"/>
      <c r="J35" s="187">
        <f>TRUNC(H35*I35,2)</f>
        <v>0</v>
      </c>
      <c r="K35" s="188"/>
    </row>
    <row r="36" spans="1:13" x14ac:dyDescent="0.15">
      <c r="A36" s="136"/>
      <c r="B36" s="261" t="s">
        <v>166</v>
      </c>
      <c r="C36" s="261"/>
      <c r="D36" s="261"/>
      <c r="E36" s="261"/>
      <c r="F36" s="261"/>
      <c r="G36" s="261"/>
      <c r="H36" s="261"/>
      <c r="I36" s="261"/>
      <c r="J36" s="162">
        <f>SUM(J30:J35)</f>
        <v>367.08999999999992</v>
      </c>
      <c r="K36" s="139"/>
      <c r="M36" s="127">
        <f>178.1+49.98</f>
        <v>228.07999999999998</v>
      </c>
    </row>
    <row r="37" spans="1:13" ht="8.1" customHeight="1" x14ac:dyDescent="0.15">
      <c r="A37" s="136"/>
      <c r="B37" s="178"/>
      <c r="C37" s="178"/>
      <c r="D37" s="178"/>
      <c r="E37" s="178"/>
      <c r="F37" s="178"/>
      <c r="G37" s="178"/>
      <c r="H37" s="178"/>
      <c r="I37" s="179"/>
      <c r="J37" s="144"/>
      <c r="K37" s="139"/>
    </row>
    <row r="38" spans="1:13" ht="12" customHeight="1" x14ac:dyDescent="0.15">
      <c r="A38" s="136"/>
      <c r="B38" s="259" t="s">
        <v>167</v>
      </c>
      <c r="C38" s="259"/>
      <c r="D38" s="259"/>
      <c r="E38" s="259"/>
      <c r="F38" s="259" t="s">
        <v>137</v>
      </c>
      <c r="G38" s="259" t="s">
        <v>159</v>
      </c>
      <c r="H38" s="183" t="s">
        <v>160</v>
      </c>
      <c r="I38" s="271" t="s">
        <v>161</v>
      </c>
      <c r="J38" s="260" t="s">
        <v>162</v>
      </c>
      <c r="K38" s="139"/>
    </row>
    <row r="39" spans="1:13" x14ac:dyDescent="0.15">
      <c r="A39" s="136"/>
      <c r="B39" s="259"/>
      <c r="C39" s="259"/>
      <c r="D39" s="259"/>
      <c r="E39" s="259"/>
      <c r="F39" s="259"/>
      <c r="G39" s="259"/>
      <c r="H39" s="191" t="s">
        <v>163</v>
      </c>
      <c r="I39" s="271"/>
      <c r="J39" s="260"/>
      <c r="K39" s="139"/>
    </row>
    <row r="40" spans="1:13" ht="12" customHeight="1" x14ac:dyDescent="0.15">
      <c r="A40" s="136"/>
      <c r="B40" s="272" t="s">
        <v>237</v>
      </c>
      <c r="C40" s="272"/>
      <c r="D40" s="272"/>
      <c r="E40" s="272"/>
      <c r="F40" s="192" t="s">
        <v>42</v>
      </c>
      <c r="G40" s="192" t="s">
        <v>190</v>
      </c>
      <c r="H40" s="193">
        <v>6</v>
      </c>
      <c r="I40" s="194">
        <v>8.33</v>
      </c>
      <c r="J40" s="166">
        <f>H40*I40</f>
        <v>49.980000000000004</v>
      </c>
      <c r="K40" s="139"/>
    </row>
    <row r="41" spans="1:13" x14ac:dyDescent="0.15">
      <c r="A41" s="136"/>
      <c r="B41" s="272"/>
      <c r="C41" s="272"/>
      <c r="D41" s="272"/>
      <c r="E41" s="272"/>
      <c r="F41" s="195"/>
      <c r="G41" s="195"/>
      <c r="H41" s="196"/>
      <c r="I41" s="197"/>
      <c r="J41" s="159"/>
      <c r="K41" s="139"/>
    </row>
    <row r="42" spans="1:13" x14ac:dyDescent="0.15">
      <c r="A42" s="136"/>
      <c r="B42" s="272"/>
      <c r="C42" s="272"/>
      <c r="D42" s="272"/>
      <c r="E42" s="272"/>
      <c r="F42" s="195"/>
      <c r="G42" s="195"/>
      <c r="H42" s="196"/>
      <c r="I42" s="197"/>
      <c r="J42" s="159"/>
      <c r="K42" s="139"/>
    </row>
    <row r="43" spans="1:13" x14ac:dyDescent="0.15">
      <c r="A43" s="136"/>
      <c r="B43" s="136"/>
      <c r="C43" s="126"/>
      <c r="D43" s="126"/>
      <c r="E43" s="126"/>
      <c r="F43" s="195"/>
      <c r="G43" s="195"/>
      <c r="H43" s="196"/>
      <c r="I43" s="197"/>
      <c r="J43" s="159"/>
      <c r="K43" s="139"/>
    </row>
    <row r="44" spans="1:13" x14ac:dyDescent="0.15">
      <c r="A44" s="136"/>
      <c r="B44" s="261" t="s">
        <v>168</v>
      </c>
      <c r="C44" s="261"/>
      <c r="D44" s="261"/>
      <c r="E44" s="261"/>
      <c r="F44" s="261"/>
      <c r="G44" s="261"/>
      <c r="H44" s="261"/>
      <c r="I44" s="261"/>
      <c r="J44" s="162">
        <f>SUM(J40:J43)</f>
        <v>49.980000000000004</v>
      </c>
      <c r="K44" s="139"/>
    </row>
    <row r="45" spans="1:13" ht="8.1" customHeight="1" x14ac:dyDescent="0.15">
      <c r="A45" s="136"/>
      <c r="B45" s="126"/>
      <c r="C45" s="126"/>
      <c r="D45" s="126"/>
      <c r="E45" s="126"/>
      <c r="F45" s="126"/>
      <c r="G45" s="126"/>
      <c r="H45" s="126"/>
      <c r="I45" s="163"/>
      <c r="J45" s="144"/>
      <c r="K45" s="139"/>
    </row>
    <row r="46" spans="1:13" x14ac:dyDescent="0.15">
      <c r="A46" s="136"/>
      <c r="B46" s="261" t="s">
        <v>169</v>
      </c>
      <c r="C46" s="261"/>
      <c r="D46" s="261"/>
      <c r="E46" s="261"/>
      <c r="F46" s="261"/>
      <c r="G46" s="261"/>
      <c r="H46" s="261"/>
      <c r="I46" s="261"/>
      <c r="J46" s="198">
        <f>+J36+J26+J44</f>
        <v>472.20999999999992</v>
      </c>
      <c r="K46" s="139"/>
    </row>
    <row r="47" spans="1:13" ht="8.1" customHeight="1" x14ac:dyDescent="0.15">
      <c r="A47" s="136"/>
      <c r="B47" s="126"/>
      <c r="C47" s="126"/>
      <c r="D47" s="126"/>
      <c r="E47" s="126"/>
      <c r="F47" s="126"/>
      <c r="G47" s="126"/>
      <c r="H47" s="126"/>
      <c r="I47" s="163"/>
      <c r="J47" s="144"/>
      <c r="K47" s="139"/>
    </row>
    <row r="48" spans="1:13" ht="12" customHeight="1" x14ac:dyDescent="0.15">
      <c r="A48" s="136"/>
      <c r="B48" s="259" t="s">
        <v>170</v>
      </c>
      <c r="C48" s="259"/>
      <c r="D48" s="259" t="s">
        <v>137</v>
      </c>
      <c r="E48" s="183" t="s">
        <v>171</v>
      </c>
      <c r="F48" s="183" t="s">
        <v>171</v>
      </c>
      <c r="G48" s="183" t="s">
        <v>171</v>
      </c>
      <c r="H48" s="183" t="s">
        <v>160</v>
      </c>
      <c r="I48" s="184" t="s">
        <v>161</v>
      </c>
      <c r="J48" s="260" t="s">
        <v>162</v>
      </c>
      <c r="K48" s="139"/>
      <c r="L48" s="144"/>
    </row>
    <row r="49" spans="1:14" x14ac:dyDescent="0.15">
      <c r="A49" s="136"/>
      <c r="B49" s="259"/>
      <c r="C49" s="259"/>
      <c r="D49" s="259"/>
      <c r="E49" s="191" t="s">
        <v>172</v>
      </c>
      <c r="F49" s="191" t="s">
        <v>173</v>
      </c>
      <c r="G49" s="191" t="s">
        <v>174</v>
      </c>
      <c r="H49" s="191" t="s">
        <v>163</v>
      </c>
      <c r="I49" s="199" t="s">
        <v>175</v>
      </c>
      <c r="J49" s="260"/>
      <c r="K49" s="139"/>
    </row>
    <row r="50" spans="1:14" x14ac:dyDescent="0.15">
      <c r="A50" s="136"/>
      <c r="B50" s="200"/>
      <c r="C50" s="131"/>
      <c r="D50" s="201"/>
      <c r="E50" s="201"/>
      <c r="F50" s="201"/>
      <c r="G50" s="201"/>
      <c r="H50" s="202"/>
      <c r="I50" s="203"/>
      <c r="J50" s="204"/>
      <c r="K50" s="139"/>
    </row>
    <row r="51" spans="1:14" x14ac:dyDescent="0.15">
      <c r="A51" s="136"/>
      <c r="B51" s="186"/>
      <c r="C51" s="126"/>
      <c r="D51" s="205"/>
      <c r="E51" s="205"/>
      <c r="F51" s="205"/>
      <c r="G51" s="205"/>
      <c r="H51" s="206"/>
      <c r="I51" s="207"/>
      <c r="J51" s="159"/>
      <c r="K51" s="139"/>
    </row>
    <row r="52" spans="1:14" x14ac:dyDescent="0.15">
      <c r="A52" s="136"/>
      <c r="B52" s="208"/>
      <c r="C52" s="209"/>
      <c r="D52" s="205"/>
      <c r="E52" s="205"/>
      <c r="F52" s="205"/>
      <c r="G52" s="205"/>
      <c r="H52" s="206"/>
      <c r="I52" s="207"/>
      <c r="J52" s="159"/>
      <c r="K52" s="139"/>
    </row>
    <row r="53" spans="1:14" x14ac:dyDescent="0.15">
      <c r="A53" s="136"/>
      <c r="B53" s="261" t="s">
        <v>176</v>
      </c>
      <c r="C53" s="261"/>
      <c r="D53" s="261"/>
      <c r="E53" s="261"/>
      <c r="F53" s="261"/>
      <c r="G53" s="261"/>
      <c r="H53" s="261"/>
      <c r="I53" s="261"/>
      <c r="J53" s="198"/>
      <c r="K53" s="139"/>
    </row>
    <row r="54" spans="1:14" ht="8.1" customHeight="1" x14ac:dyDescent="0.15">
      <c r="A54" s="136"/>
      <c r="B54" s="126"/>
      <c r="C54" s="126"/>
      <c r="D54" s="126"/>
      <c r="E54" s="126"/>
      <c r="F54" s="126"/>
      <c r="G54" s="126"/>
      <c r="H54" s="126"/>
      <c r="I54" s="163"/>
      <c r="J54" s="144"/>
      <c r="K54" s="139"/>
    </row>
    <row r="55" spans="1:14" x14ac:dyDescent="0.15">
      <c r="A55" s="136"/>
      <c r="B55" s="210" t="s">
        <v>177</v>
      </c>
      <c r="C55" s="132"/>
      <c r="D55" s="132"/>
      <c r="E55" s="132"/>
      <c r="F55" s="132"/>
      <c r="G55" s="132"/>
      <c r="H55" s="132"/>
      <c r="I55" s="211"/>
      <c r="J55" s="212">
        <f>+J53+J46</f>
        <v>472.20999999999992</v>
      </c>
      <c r="K55" s="139"/>
    </row>
    <row r="56" spans="1:14" x14ac:dyDescent="0.15">
      <c r="A56" s="136"/>
      <c r="B56" s="210" t="s">
        <v>178</v>
      </c>
      <c r="C56" s="132"/>
      <c r="D56" s="213">
        <v>0.309</v>
      </c>
      <c r="E56" s="132"/>
      <c r="F56" s="132"/>
      <c r="G56" s="132"/>
      <c r="H56" s="132"/>
      <c r="I56" s="211"/>
      <c r="J56" s="212">
        <f>TRUNC(J55*D56,2)</f>
        <v>145.91</v>
      </c>
      <c r="K56" s="139"/>
    </row>
    <row r="57" spans="1:14" x14ac:dyDescent="0.15">
      <c r="A57" s="186"/>
      <c r="B57" s="214" t="s">
        <v>179</v>
      </c>
      <c r="C57" s="215"/>
      <c r="D57" s="215"/>
      <c r="E57" s="215"/>
      <c r="F57" s="215"/>
      <c r="G57" s="215"/>
      <c r="H57" s="215"/>
      <c r="I57" s="216"/>
      <c r="J57" s="198">
        <f>ROUND(J56+J55,2)</f>
        <v>618.12</v>
      </c>
      <c r="K57" s="188"/>
    </row>
    <row r="58" spans="1:14" ht="7.5" customHeight="1" x14ac:dyDescent="0.15">
      <c r="A58" s="136"/>
      <c r="B58" s="126"/>
      <c r="C58" s="126"/>
      <c r="D58" s="126"/>
      <c r="E58" s="126"/>
      <c r="F58" s="126"/>
      <c r="G58" s="126"/>
      <c r="H58" s="126"/>
      <c r="I58" s="163"/>
      <c r="J58" s="144"/>
      <c r="K58" s="139"/>
    </row>
    <row r="59" spans="1:14" ht="12.75" customHeight="1" x14ac:dyDescent="0.15">
      <c r="A59" s="136"/>
      <c r="B59" s="217" t="s">
        <v>180</v>
      </c>
      <c r="C59" s="218"/>
      <c r="D59" s="218"/>
      <c r="E59" s="218"/>
      <c r="F59" s="218"/>
      <c r="G59" s="218"/>
      <c r="H59" s="218"/>
      <c r="I59" s="218"/>
      <c r="J59" s="219"/>
      <c r="K59" s="139"/>
    </row>
    <row r="60" spans="1:14" ht="12.75" customHeight="1" x14ac:dyDescent="0.15">
      <c r="A60" s="136"/>
      <c r="B60" s="273" t="s">
        <v>181</v>
      </c>
      <c r="C60" s="273"/>
      <c r="D60" s="273"/>
      <c r="E60" s="273"/>
      <c r="F60" s="273"/>
      <c r="G60" s="273"/>
      <c r="H60" s="273"/>
      <c r="I60" s="273"/>
      <c r="J60" s="273"/>
      <c r="K60" s="139"/>
    </row>
    <row r="61" spans="1:14" ht="12.6" customHeight="1" x14ac:dyDescent="0.15">
      <c r="A61" s="136"/>
      <c r="B61" s="220"/>
      <c r="C61" s="221"/>
      <c r="D61" s="221"/>
      <c r="E61" s="221"/>
      <c r="F61" s="221"/>
      <c r="G61" s="221"/>
      <c r="H61" s="221"/>
      <c r="I61" s="221"/>
      <c r="J61" s="222"/>
      <c r="K61" s="139"/>
      <c r="N61" s="223"/>
    </row>
    <row r="62" spans="1:14" ht="7.5" customHeight="1" x14ac:dyDescent="0.15">
      <c r="A62" s="208"/>
      <c r="B62" s="209"/>
      <c r="C62" s="209"/>
      <c r="D62" s="209"/>
      <c r="E62" s="209"/>
      <c r="F62" s="209"/>
      <c r="G62" s="209"/>
      <c r="H62" s="209"/>
      <c r="I62" s="224"/>
      <c r="J62" s="225"/>
      <c r="K62" s="226"/>
    </row>
    <row r="63" spans="1:14" x14ac:dyDescent="0.15">
      <c r="B63" s="126"/>
      <c r="C63" s="126"/>
      <c r="D63" s="126"/>
      <c r="E63" s="126"/>
      <c r="F63" s="126"/>
      <c r="G63" s="126"/>
      <c r="H63" s="126"/>
      <c r="I63" s="163"/>
    </row>
    <row r="64" spans="1:14" x14ac:dyDescent="0.15">
      <c r="B64" s="227"/>
      <c r="C64" s="227"/>
      <c r="D64" s="126"/>
      <c r="E64" s="126"/>
      <c r="F64" s="126"/>
      <c r="G64" s="126"/>
      <c r="H64" s="126"/>
      <c r="I64" s="163"/>
      <c r="J64" s="144"/>
      <c r="N64" s="223"/>
    </row>
    <row r="65" spans="2:10" x14ac:dyDescent="0.15">
      <c r="B65" s="126"/>
      <c r="C65" s="126"/>
      <c r="D65" s="126"/>
      <c r="E65" s="126"/>
      <c r="F65" s="126"/>
      <c r="G65" s="126"/>
      <c r="H65" s="126"/>
      <c r="I65" s="163"/>
      <c r="J65" s="144"/>
    </row>
    <row r="66" spans="2:10" x14ac:dyDescent="0.15">
      <c r="B66" s="126"/>
      <c r="C66" s="126"/>
      <c r="D66" s="126"/>
      <c r="E66" s="126"/>
      <c r="F66" s="126"/>
      <c r="G66" s="126"/>
      <c r="H66" s="126"/>
      <c r="I66" s="163"/>
      <c r="J66" s="144"/>
    </row>
  </sheetData>
  <mergeCells count="52">
    <mergeCell ref="B53:I53"/>
    <mergeCell ref="B60:J60"/>
    <mergeCell ref="J38:J39"/>
    <mergeCell ref="B40:E42"/>
    <mergeCell ref="B44:I44"/>
    <mergeCell ref="B46:I46"/>
    <mergeCell ref="B48:C49"/>
    <mergeCell ref="D48:D49"/>
    <mergeCell ref="J48:J49"/>
    <mergeCell ref="B34:E34"/>
    <mergeCell ref="B35:E35"/>
    <mergeCell ref="B36:I36"/>
    <mergeCell ref="B38:E39"/>
    <mergeCell ref="F38:F39"/>
    <mergeCell ref="G38:G39"/>
    <mergeCell ref="I38:I39"/>
    <mergeCell ref="J28:J29"/>
    <mergeCell ref="B30:E30"/>
    <mergeCell ref="B31:E31"/>
    <mergeCell ref="B32:E32"/>
    <mergeCell ref="B33:E33"/>
    <mergeCell ref="B26:I26"/>
    <mergeCell ref="B28:E29"/>
    <mergeCell ref="F28:F29"/>
    <mergeCell ref="G28:G29"/>
    <mergeCell ref="I28:I29"/>
    <mergeCell ref="B19:E19"/>
    <mergeCell ref="B20:E20"/>
    <mergeCell ref="B23:I23"/>
    <mergeCell ref="B25:C25"/>
    <mergeCell ref="F25:H25"/>
    <mergeCell ref="F9:G9"/>
    <mergeCell ref="H9:I9"/>
    <mergeCell ref="J9:J10"/>
    <mergeCell ref="B15:I15"/>
    <mergeCell ref="B17:E18"/>
    <mergeCell ref="F17:F18"/>
    <mergeCell ref="G17:G18"/>
    <mergeCell ref="H17:H18"/>
    <mergeCell ref="I17:I18"/>
    <mergeCell ref="J17:J18"/>
    <mergeCell ref="B7:C7"/>
    <mergeCell ref="D7:E7"/>
    <mergeCell ref="B9:C10"/>
    <mergeCell ref="D9:D10"/>
    <mergeCell ref="E9:E10"/>
    <mergeCell ref="C2:H3"/>
    <mergeCell ref="B4:E4"/>
    <mergeCell ref="B5:C5"/>
    <mergeCell ref="D5:E5"/>
    <mergeCell ref="B6:C6"/>
    <mergeCell ref="D6:E6"/>
  </mergeCells>
  <printOptions horizontalCentered="1" verticalCentered="1"/>
  <pageMargins left="0.59027777777777801" right="0.59027777777777801" top="0.66944444444444395" bottom="0.74791666666666701" header="0.43333333333333302" footer="0.51180555555555496"/>
  <pageSetup paperSize="9" scale="97" orientation="landscape" horizontalDpi="300" verticalDpi="300"/>
  <headerFooter>
    <oddHeader>&amp;C&amp;16COMPOSIÇÃO DE CUSTOS UNITÁRIOS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MJ66"/>
  <sheetViews>
    <sheetView view="pageBreakPreview" zoomScale="90" zoomScaleNormal="100" zoomScalePageLayoutView="90" workbookViewId="0">
      <pane ySplit="3" topLeftCell="A4" activePane="bottomLeft" state="frozen"/>
      <selection pane="bottomLeft" activeCell="N60" sqref="N60"/>
    </sheetView>
  </sheetViews>
  <sheetFormatPr defaultColWidth="9.16796875" defaultRowHeight="12.75" x14ac:dyDescent="0.15"/>
  <cols>
    <col min="1" max="1" width="1.75" style="126" customWidth="1"/>
    <col min="2" max="2" width="10.515625" style="127" customWidth="1"/>
    <col min="3" max="3" width="17.52734375" style="127" customWidth="1"/>
    <col min="4" max="5" width="8.8984375" style="127" customWidth="1"/>
    <col min="6" max="6" width="11.19140625" style="127" customWidth="1"/>
    <col min="7" max="7" width="10.65234375" style="127" customWidth="1"/>
    <col min="8" max="8" width="8.8984375" style="127" customWidth="1"/>
    <col min="9" max="9" width="8.8984375" style="128" customWidth="1"/>
    <col min="10" max="10" width="8.8984375" style="129" customWidth="1"/>
    <col min="11" max="11" width="1.75" style="126" customWidth="1"/>
    <col min="12" max="13" width="9.16796875" style="127"/>
    <col min="14" max="14" width="13.078125" style="127" customWidth="1"/>
    <col min="15" max="1024" width="9.16796875" style="127"/>
  </cols>
  <sheetData>
    <row r="1" spans="1:12" ht="8.1" customHeight="1" x14ac:dyDescent="0.15">
      <c r="A1" s="130"/>
      <c r="B1" s="131"/>
      <c r="C1" s="131"/>
      <c r="D1" s="131"/>
      <c r="E1" s="132"/>
      <c r="F1" s="131"/>
      <c r="G1" s="131"/>
      <c r="H1" s="131"/>
      <c r="I1" s="133"/>
      <c r="J1" s="134"/>
      <c r="K1" s="135"/>
    </row>
    <row r="2" spans="1:12" ht="12.75" customHeight="1" x14ac:dyDescent="0.15">
      <c r="A2" s="136"/>
      <c r="B2" s="137" t="s">
        <v>123</v>
      </c>
      <c r="C2" s="254" t="s">
        <v>238</v>
      </c>
      <c r="D2" s="254"/>
      <c r="E2" s="254"/>
      <c r="F2" s="254"/>
      <c r="G2" s="254"/>
      <c r="H2" s="254"/>
      <c r="I2" s="137" t="s">
        <v>125</v>
      </c>
      <c r="J2" s="138" t="s">
        <v>126</v>
      </c>
      <c r="K2" s="139"/>
    </row>
    <row r="3" spans="1:12" ht="36" customHeight="1" x14ac:dyDescent="0.15">
      <c r="A3" s="136"/>
      <c r="B3" s="140" t="s">
        <v>42</v>
      </c>
      <c r="C3" s="254"/>
      <c r="D3" s="254"/>
      <c r="E3" s="254"/>
      <c r="F3" s="254"/>
      <c r="G3" s="254"/>
      <c r="H3" s="254"/>
      <c r="I3" s="141">
        <v>44958</v>
      </c>
      <c r="J3" s="142" t="s">
        <v>29</v>
      </c>
      <c r="K3" s="139"/>
    </row>
    <row r="4" spans="1:12" x14ac:dyDescent="0.15">
      <c r="A4" s="136"/>
      <c r="B4" s="255" t="s">
        <v>127</v>
      </c>
      <c r="C4" s="255"/>
      <c r="D4" s="255"/>
      <c r="E4" s="255"/>
      <c r="F4" s="143" t="s">
        <v>128</v>
      </c>
      <c r="G4" s="143" t="s">
        <v>129</v>
      </c>
      <c r="H4" s="143"/>
      <c r="J4" s="144"/>
      <c r="K4" s="139"/>
    </row>
    <row r="5" spans="1:12" ht="12" customHeight="1" x14ac:dyDescent="0.15">
      <c r="A5" s="136"/>
      <c r="B5" s="256" t="s">
        <v>130</v>
      </c>
      <c r="C5" s="256"/>
      <c r="D5" s="257" t="s">
        <v>131</v>
      </c>
      <c r="E5" s="257"/>
      <c r="F5" s="145">
        <v>350</v>
      </c>
      <c r="G5" s="145">
        <v>1.44</v>
      </c>
      <c r="H5" s="145"/>
      <c r="I5" s="146"/>
      <c r="J5" s="147"/>
      <c r="K5" s="139"/>
    </row>
    <row r="6" spans="1:12" ht="12" customHeight="1" x14ac:dyDescent="0.15">
      <c r="A6" s="136"/>
      <c r="B6" s="256" t="s">
        <v>132</v>
      </c>
      <c r="C6" s="256"/>
      <c r="D6" s="257" t="s">
        <v>133</v>
      </c>
      <c r="E6" s="257"/>
      <c r="F6" s="145">
        <f>70.7*5.09</f>
        <v>359.863</v>
      </c>
      <c r="G6" s="145">
        <v>3.69</v>
      </c>
      <c r="H6" s="145"/>
      <c r="I6" s="146"/>
      <c r="J6" s="147"/>
      <c r="K6" s="139"/>
    </row>
    <row r="7" spans="1:12" ht="12" customHeight="1" x14ac:dyDescent="0.15">
      <c r="A7" s="136"/>
      <c r="B7" s="256" t="s">
        <v>134</v>
      </c>
      <c r="C7" s="256"/>
      <c r="D7" s="257" t="s">
        <v>135</v>
      </c>
      <c r="E7" s="257"/>
      <c r="F7" s="145">
        <v>321</v>
      </c>
      <c r="G7" s="145">
        <v>1.25</v>
      </c>
      <c r="H7" s="148"/>
      <c r="I7" s="146"/>
      <c r="J7" s="147"/>
      <c r="K7" s="139"/>
    </row>
    <row r="8" spans="1:12" ht="8.1" customHeight="1" x14ac:dyDescent="0.15">
      <c r="A8" s="136"/>
      <c r="B8" s="126"/>
      <c r="C8" s="126"/>
      <c r="D8" s="126"/>
      <c r="E8" s="126"/>
      <c r="F8" s="126"/>
      <c r="G8" s="126"/>
      <c r="H8" s="126"/>
      <c r="J8" s="144"/>
      <c r="K8" s="139"/>
    </row>
    <row r="9" spans="1:12" ht="11.25" customHeight="1" x14ac:dyDescent="0.15">
      <c r="A9" s="136"/>
      <c r="B9" s="258" t="s">
        <v>136</v>
      </c>
      <c r="C9" s="258"/>
      <c r="D9" s="259" t="s">
        <v>137</v>
      </c>
      <c r="E9" s="259" t="s">
        <v>138</v>
      </c>
      <c r="F9" s="259" t="s">
        <v>139</v>
      </c>
      <c r="G9" s="259"/>
      <c r="H9" s="259" t="s">
        <v>140</v>
      </c>
      <c r="I9" s="259"/>
      <c r="J9" s="260" t="s">
        <v>141</v>
      </c>
      <c r="K9" s="139"/>
    </row>
    <row r="10" spans="1:12" ht="11.25" customHeight="1" x14ac:dyDescent="0.15">
      <c r="A10" s="136"/>
      <c r="B10" s="258"/>
      <c r="C10" s="258"/>
      <c r="D10" s="259"/>
      <c r="E10" s="259"/>
      <c r="F10" s="150" t="s">
        <v>142</v>
      </c>
      <c r="G10" s="149" t="s">
        <v>143</v>
      </c>
      <c r="H10" s="150" t="s">
        <v>142</v>
      </c>
      <c r="I10" s="151" t="s">
        <v>143</v>
      </c>
      <c r="J10" s="260"/>
      <c r="K10" s="139"/>
    </row>
    <row r="11" spans="1:12" ht="18" customHeight="1" x14ac:dyDescent="0.15">
      <c r="A11" s="136"/>
      <c r="B11" s="152"/>
      <c r="C11" s="153"/>
      <c r="D11" s="154"/>
      <c r="E11" s="155"/>
      <c r="F11" s="156"/>
      <c r="G11" s="157"/>
      <c r="H11" s="156"/>
      <c r="I11" s="158"/>
      <c r="J11" s="159">
        <f>TRUNC(E11*(F11*H11+G11*I11),2)</f>
        <v>0</v>
      </c>
      <c r="K11" s="139"/>
      <c r="L11" s="160"/>
    </row>
    <row r="12" spans="1:12" x14ac:dyDescent="0.15">
      <c r="A12" s="136"/>
      <c r="B12" s="152"/>
      <c r="C12" s="153"/>
      <c r="D12" s="154"/>
      <c r="E12" s="161"/>
      <c r="F12" s="156"/>
      <c r="G12" s="157"/>
      <c r="H12" s="156"/>
      <c r="I12" s="158"/>
      <c r="J12" s="159"/>
      <c r="K12" s="139"/>
      <c r="L12" s="160"/>
    </row>
    <row r="13" spans="1:12" x14ac:dyDescent="0.15">
      <c r="A13" s="136"/>
      <c r="B13" s="152"/>
      <c r="C13" s="153"/>
      <c r="D13" s="154"/>
      <c r="E13" s="161"/>
      <c r="F13" s="156"/>
      <c r="G13" s="157"/>
      <c r="H13" s="156"/>
      <c r="I13" s="158"/>
      <c r="J13" s="159"/>
      <c r="K13" s="139"/>
      <c r="L13" s="160"/>
    </row>
    <row r="14" spans="1:12" x14ac:dyDescent="0.15">
      <c r="A14" s="136"/>
      <c r="B14" s="152"/>
      <c r="C14" s="153"/>
      <c r="D14" s="154"/>
      <c r="E14" s="161"/>
      <c r="F14" s="156"/>
      <c r="G14" s="157"/>
      <c r="H14" s="156"/>
      <c r="I14" s="158"/>
      <c r="J14" s="159"/>
      <c r="K14" s="139"/>
      <c r="L14" s="160"/>
    </row>
    <row r="15" spans="1:12" x14ac:dyDescent="0.15">
      <c r="A15" s="136"/>
      <c r="B15" s="261" t="s">
        <v>144</v>
      </c>
      <c r="C15" s="261"/>
      <c r="D15" s="261"/>
      <c r="E15" s="261"/>
      <c r="F15" s="261"/>
      <c r="G15" s="261"/>
      <c r="H15" s="261"/>
      <c r="I15" s="261"/>
      <c r="J15" s="162">
        <f>SUM(J11:J14)</f>
        <v>0</v>
      </c>
      <c r="K15" s="139"/>
    </row>
    <row r="16" spans="1:12" ht="8.1" customHeight="1" x14ac:dyDescent="0.15">
      <c r="A16" s="136"/>
      <c r="B16" s="126"/>
      <c r="C16" s="126"/>
      <c r="D16" s="126"/>
      <c r="E16" s="126"/>
      <c r="F16" s="126"/>
      <c r="G16" s="126"/>
      <c r="H16" s="126"/>
      <c r="I16" s="163"/>
      <c r="J16" s="144"/>
      <c r="K16" s="139"/>
    </row>
    <row r="17" spans="1:11" ht="11.25" customHeight="1" x14ac:dyDescent="0.15">
      <c r="A17" s="136"/>
      <c r="B17" s="259" t="s">
        <v>145</v>
      </c>
      <c r="C17" s="259"/>
      <c r="D17" s="259"/>
      <c r="E17" s="259"/>
      <c r="F17" s="260" t="s">
        <v>137</v>
      </c>
      <c r="G17" s="260" t="s">
        <v>146</v>
      </c>
      <c r="H17" s="260" t="s">
        <v>147</v>
      </c>
      <c r="I17" s="260" t="s">
        <v>148</v>
      </c>
      <c r="J17" s="260" t="s">
        <v>141</v>
      </c>
      <c r="K17" s="139"/>
    </row>
    <row r="18" spans="1:11" ht="11.25" customHeight="1" x14ac:dyDescent="0.15">
      <c r="A18" s="136"/>
      <c r="B18" s="259"/>
      <c r="C18" s="259"/>
      <c r="D18" s="259"/>
      <c r="E18" s="259"/>
      <c r="F18" s="260"/>
      <c r="G18" s="260"/>
      <c r="H18" s="260"/>
      <c r="I18" s="260"/>
      <c r="J18" s="260"/>
      <c r="K18" s="139"/>
    </row>
    <row r="19" spans="1:11" ht="12.75" customHeight="1" x14ac:dyDescent="0.15">
      <c r="A19" s="136"/>
      <c r="B19" s="281" t="s">
        <v>229</v>
      </c>
      <c r="C19" s="281"/>
      <c r="D19" s="281"/>
      <c r="E19" s="281"/>
      <c r="F19" s="38" t="s">
        <v>230</v>
      </c>
      <c r="G19" s="38" t="s">
        <v>151</v>
      </c>
      <c r="H19" s="39">
        <v>0.59399999999999997</v>
      </c>
      <c r="I19" s="39">
        <v>18.010000000000002</v>
      </c>
      <c r="J19" s="166">
        <f>TRUNC(H19*I19,2)</f>
        <v>10.69</v>
      </c>
      <c r="K19" s="139"/>
    </row>
    <row r="20" spans="1:11" ht="12.75" customHeight="1" x14ac:dyDescent="0.15">
      <c r="A20" s="136"/>
      <c r="B20" s="283" t="s">
        <v>239</v>
      </c>
      <c r="C20" s="283"/>
      <c r="D20" s="283"/>
      <c r="E20" s="283"/>
      <c r="F20" s="38" t="s">
        <v>240</v>
      </c>
      <c r="G20" s="38" t="s">
        <v>151</v>
      </c>
      <c r="H20" s="39">
        <v>0.377</v>
      </c>
      <c r="I20" s="39">
        <v>21.35</v>
      </c>
      <c r="J20" s="166">
        <f>TRUNC(H20*I20,2)</f>
        <v>8.0399999999999991</v>
      </c>
      <c r="K20" s="139"/>
    </row>
    <row r="21" spans="1:11" x14ac:dyDescent="0.15">
      <c r="A21" s="136"/>
      <c r="B21" s="167"/>
      <c r="C21" s="168"/>
      <c r="D21" s="169"/>
      <c r="E21" s="170"/>
      <c r="F21" s="171"/>
      <c r="G21" s="155"/>
      <c r="H21" s="156"/>
      <c r="I21" s="172"/>
      <c r="J21" s="166"/>
      <c r="K21" s="139"/>
    </row>
    <row r="22" spans="1:11" x14ac:dyDescent="0.15">
      <c r="A22" s="136"/>
      <c r="B22" s="173"/>
      <c r="C22" s="174"/>
      <c r="D22" s="169"/>
      <c r="E22" s="170"/>
      <c r="F22" s="175"/>
      <c r="G22" s="176"/>
      <c r="H22" s="177"/>
      <c r="I22" s="172"/>
      <c r="J22" s="166"/>
      <c r="K22" s="139"/>
    </row>
    <row r="23" spans="1:11" x14ac:dyDescent="0.15">
      <c r="A23" s="136"/>
      <c r="B23" s="261" t="s">
        <v>154</v>
      </c>
      <c r="C23" s="261"/>
      <c r="D23" s="261"/>
      <c r="E23" s="261"/>
      <c r="F23" s="261"/>
      <c r="G23" s="261"/>
      <c r="H23" s="261"/>
      <c r="I23" s="261"/>
      <c r="J23" s="162">
        <f>SUM(J19:J22)</f>
        <v>18.729999999999997</v>
      </c>
      <c r="K23" s="139"/>
    </row>
    <row r="24" spans="1:11" ht="8.1" customHeight="1" x14ac:dyDescent="0.15">
      <c r="A24" s="136"/>
      <c r="B24" s="178"/>
      <c r="C24" s="178"/>
      <c r="D24" s="178"/>
      <c r="E24" s="178"/>
      <c r="F24" s="178"/>
      <c r="G24" s="178"/>
      <c r="H24" s="178"/>
      <c r="I24" s="179"/>
      <c r="J24" s="144"/>
      <c r="K24" s="139"/>
    </row>
    <row r="25" spans="1:11" ht="12.75" customHeight="1" x14ac:dyDescent="0.15">
      <c r="A25" s="136"/>
      <c r="B25" s="264" t="s">
        <v>155</v>
      </c>
      <c r="C25" s="264"/>
      <c r="D25" s="180">
        <v>1</v>
      </c>
      <c r="E25" s="181" t="str">
        <f>+J3</f>
        <v>m2</v>
      </c>
      <c r="F25" s="264" t="s">
        <v>156</v>
      </c>
      <c r="G25" s="264"/>
      <c r="H25" s="264"/>
      <c r="I25" s="182">
        <v>0.05</v>
      </c>
      <c r="J25" s="147">
        <f>+TRUNC(J23*I25,2)</f>
        <v>0.93</v>
      </c>
      <c r="K25" s="139"/>
    </row>
    <row r="26" spans="1:11" ht="12.75" customHeight="1" x14ac:dyDescent="0.15">
      <c r="A26" s="136"/>
      <c r="B26" s="265" t="s">
        <v>157</v>
      </c>
      <c r="C26" s="265"/>
      <c r="D26" s="265"/>
      <c r="E26" s="265"/>
      <c r="F26" s="265"/>
      <c r="G26" s="265"/>
      <c r="H26" s="265"/>
      <c r="I26" s="265"/>
      <c r="J26" s="147">
        <f>TRUNC((J15+J23+J25)/D25,2)</f>
        <v>19.66</v>
      </c>
      <c r="K26" s="139"/>
    </row>
    <row r="27" spans="1:11" ht="8.1" customHeight="1" x14ac:dyDescent="0.15">
      <c r="A27" s="136"/>
      <c r="B27" s="126"/>
      <c r="C27" s="126"/>
      <c r="D27" s="126"/>
      <c r="E27" s="126"/>
      <c r="F27" s="126"/>
      <c r="G27" s="126"/>
      <c r="H27" s="126"/>
      <c r="I27" s="163"/>
      <c r="J27" s="144"/>
      <c r="K27" s="139"/>
    </row>
    <row r="28" spans="1:11" ht="11.25" customHeight="1" x14ac:dyDescent="0.15">
      <c r="A28" s="136"/>
      <c r="B28" s="259" t="s">
        <v>158</v>
      </c>
      <c r="C28" s="259"/>
      <c r="D28" s="259"/>
      <c r="E28" s="259"/>
      <c r="F28" s="266" t="s">
        <v>137</v>
      </c>
      <c r="G28" s="266" t="s">
        <v>159</v>
      </c>
      <c r="H28" s="183" t="s">
        <v>160</v>
      </c>
      <c r="I28" s="267" t="s">
        <v>161</v>
      </c>
      <c r="J28" s="260" t="s">
        <v>162</v>
      </c>
      <c r="K28" s="139"/>
    </row>
    <row r="29" spans="1:11" x14ac:dyDescent="0.15">
      <c r="A29" s="136"/>
      <c r="B29" s="259"/>
      <c r="C29" s="259"/>
      <c r="D29" s="259"/>
      <c r="E29" s="259"/>
      <c r="F29" s="266"/>
      <c r="G29" s="266"/>
      <c r="H29" s="185" t="s">
        <v>163</v>
      </c>
      <c r="I29" s="267"/>
      <c r="J29" s="260"/>
      <c r="K29" s="139"/>
    </row>
    <row r="30" spans="1:11" ht="12" customHeight="1" x14ac:dyDescent="0.15">
      <c r="A30" s="186"/>
      <c r="B30" s="268" t="s">
        <v>232</v>
      </c>
      <c r="C30" s="268"/>
      <c r="D30" s="268"/>
      <c r="E30" s="268"/>
      <c r="F30" s="187" t="s">
        <v>42</v>
      </c>
      <c r="G30" s="187" t="s">
        <v>188</v>
      </c>
      <c r="H30" s="187">
        <v>343.62</v>
      </c>
      <c r="I30" s="187">
        <v>2</v>
      </c>
      <c r="J30" s="187">
        <f>TRUNC(H30*I30,2)</f>
        <v>687.24</v>
      </c>
      <c r="K30" s="188"/>
    </row>
    <row r="31" spans="1:11" x14ac:dyDescent="0.15">
      <c r="A31" s="186"/>
      <c r="B31" s="269" t="s">
        <v>233</v>
      </c>
      <c r="C31" s="269"/>
      <c r="D31" s="269"/>
      <c r="E31" s="269"/>
      <c r="F31" s="187" t="s">
        <v>42</v>
      </c>
      <c r="G31" s="187" t="s">
        <v>190</v>
      </c>
      <c r="H31" s="187">
        <v>2.13</v>
      </c>
      <c r="I31" s="187">
        <v>45</v>
      </c>
      <c r="J31" s="187">
        <f>TRUNC(H31*I31,2)</f>
        <v>95.85</v>
      </c>
      <c r="K31" s="188"/>
    </row>
    <row r="32" spans="1:11" x14ac:dyDescent="0.15">
      <c r="A32" s="186"/>
      <c r="B32" s="269" t="s">
        <v>234</v>
      </c>
      <c r="C32" s="269"/>
      <c r="D32" s="269"/>
      <c r="E32" s="269"/>
      <c r="F32" s="187" t="s">
        <v>42</v>
      </c>
      <c r="G32" s="187" t="s">
        <v>188</v>
      </c>
      <c r="H32" s="187">
        <v>14</v>
      </c>
      <c r="I32" s="187">
        <v>0.2</v>
      </c>
      <c r="J32" s="187">
        <f>TRUNC(H32*I32,2)</f>
        <v>2.8</v>
      </c>
      <c r="K32" s="188"/>
    </row>
    <row r="33" spans="1:12" x14ac:dyDescent="0.15">
      <c r="A33" s="186"/>
      <c r="B33" s="270" t="s">
        <v>235</v>
      </c>
      <c r="C33" s="270"/>
      <c r="D33" s="270"/>
      <c r="E33" s="270"/>
      <c r="F33" s="187" t="s">
        <v>42</v>
      </c>
      <c r="G33" s="187" t="s">
        <v>188</v>
      </c>
      <c r="H33" s="187">
        <v>0.1</v>
      </c>
      <c r="I33" s="187">
        <v>14</v>
      </c>
      <c r="J33" s="187">
        <f>TRUNC(H33*I33,2)</f>
        <v>1.4</v>
      </c>
      <c r="K33" s="188"/>
    </row>
    <row r="34" spans="1:12" x14ac:dyDescent="0.15">
      <c r="A34" s="186"/>
      <c r="B34" s="270" t="s">
        <v>236</v>
      </c>
      <c r="C34" s="270"/>
      <c r="D34" s="270"/>
      <c r="E34" s="270"/>
      <c r="F34" s="187" t="s">
        <v>42</v>
      </c>
      <c r="G34" s="187" t="s">
        <v>188</v>
      </c>
      <c r="H34" s="187">
        <v>0.14000000000000001</v>
      </c>
      <c r="I34" s="187">
        <v>66.7</v>
      </c>
      <c r="J34" s="187">
        <f>TRUNC(H34*I34,2)</f>
        <v>9.33</v>
      </c>
      <c r="K34" s="188"/>
    </row>
    <row r="35" spans="1:12" x14ac:dyDescent="0.15">
      <c r="A35" s="186"/>
      <c r="B35" s="270"/>
      <c r="C35" s="270"/>
      <c r="D35" s="270"/>
      <c r="E35" s="270"/>
      <c r="F35" s="189"/>
      <c r="G35" s="189"/>
      <c r="H35" s="190"/>
      <c r="I35" s="190"/>
      <c r="J35" s="187">
        <f>TRUNC(H35*I35,2)</f>
        <v>0</v>
      </c>
      <c r="K35" s="188"/>
    </row>
    <row r="36" spans="1:12" x14ac:dyDescent="0.15">
      <c r="A36" s="136"/>
      <c r="B36" s="261" t="s">
        <v>166</v>
      </c>
      <c r="C36" s="261"/>
      <c r="D36" s="261"/>
      <c r="E36" s="261"/>
      <c r="F36" s="261"/>
      <c r="G36" s="261"/>
      <c r="H36" s="261"/>
      <c r="I36" s="261"/>
      <c r="J36" s="162">
        <f>SUM(J30:J35)</f>
        <v>796.62</v>
      </c>
      <c r="K36" s="139"/>
    </row>
    <row r="37" spans="1:12" ht="8.1" customHeight="1" x14ac:dyDescent="0.15">
      <c r="A37" s="136"/>
      <c r="B37" s="178"/>
      <c r="C37" s="178"/>
      <c r="D37" s="178"/>
      <c r="E37" s="178"/>
      <c r="F37" s="178"/>
      <c r="G37" s="178"/>
      <c r="H37" s="178"/>
      <c r="I37" s="179"/>
      <c r="J37" s="144"/>
      <c r="K37" s="139"/>
    </row>
    <row r="38" spans="1:12" ht="12" customHeight="1" x14ac:dyDescent="0.15">
      <c r="A38" s="136"/>
      <c r="B38" s="259" t="s">
        <v>167</v>
      </c>
      <c r="C38" s="259"/>
      <c r="D38" s="259"/>
      <c r="E38" s="259"/>
      <c r="F38" s="259" t="s">
        <v>137</v>
      </c>
      <c r="G38" s="259" t="s">
        <v>159</v>
      </c>
      <c r="H38" s="183" t="s">
        <v>160</v>
      </c>
      <c r="I38" s="271" t="s">
        <v>161</v>
      </c>
      <c r="J38" s="260" t="s">
        <v>162</v>
      </c>
      <c r="K38" s="139"/>
    </row>
    <row r="39" spans="1:12" x14ac:dyDescent="0.15">
      <c r="A39" s="136"/>
      <c r="B39" s="259"/>
      <c r="C39" s="259"/>
      <c r="D39" s="259"/>
      <c r="E39" s="259"/>
      <c r="F39" s="259"/>
      <c r="G39" s="259"/>
      <c r="H39" s="191" t="s">
        <v>163</v>
      </c>
      <c r="I39" s="271"/>
      <c r="J39" s="260"/>
      <c r="K39" s="139"/>
    </row>
    <row r="40" spans="1:12" ht="12" customHeight="1" x14ac:dyDescent="0.15">
      <c r="A40" s="136"/>
      <c r="B40" s="272" t="s">
        <v>237</v>
      </c>
      <c r="C40" s="272"/>
      <c r="D40" s="272"/>
      <c r="E40" s="272"/>
      <c r="F40" s="192" t="s">
        <v>42</v>
      </c>
      <c r="G40" s="192" t="s">
        <v>190</v>
      </c>
      <c r="H40" s="193">
        <v>6</v>
      </c>
      <c r="I40" s="194">
        <v>54</v>
      </c>
      <c r="J40" s="166">
        <f>H40*I40</f>
        <v>324</v>
      </c>
      <c r="K40" s="139"/>
    </row>
    <row r="41" spans="1:12" x14ac:dyDescent="0.15">
      <c r="A41" s="136"/>
      <c r="B41" s="272"/>
      <c r="C41" s="272"/>
      <c r="D41" s="272"/>
      <c r="E41" s="272"/>
      <c r="F41" s="195"/>
      <c r="G41" s="195"/>
      <c r="H41" s="196"/>
      <c r="I41" s="197"/>
      <c r="J41" s="159"/>
      <c r="K41" s="139"/>
    </row>
    <row r="42" spans="1:12" x14ac:dyDescent="0.15">
      <c r="A42" s="136"/>
      <c r="B42" s="272"/>
      <c r="C42" s="272"/>
      <c r="D42" s="272"/>
      <c r="E42" s="272"/>
      <c r="F42" s="195"/>
      <c r="G42" s="195"/>
      <c r="H42" s="196"/>
      <c r="I42" s="197"/>
      <c r="J42" s="159"/>
      <c r="K42" s="139"/>
    </row>
    <row r="43" spans="1:12" x14ac:dyDescent="0.15">
      <c r="A43" s="136"/>
      <c r="B43" s="136"/>
      <c r="C43" s="126"/>
      <c r="D43" s="126"/>
      <c r="E43" s="126"/>
      <c r="F43" s="195"/>
      <c r="G43" s="195"/>
      <c r="H43" s="196"/>
      <c r="I43" s="197"/>
      <c r="J43" s="159"/>
      <c r="K43" s="139"/>
    </row>
    <row r="44" spans="1:12" x14ac:dyDescent="0.15">
      <c r="A44" s="136"/>
      <c r="B44" s="261" t="s">
        <v>168</v>
      </c>
      <c r="C44" s="261"/>
      <c r="D44" s="261"/>
      <c r="E44" s="261"/>
      <c r="F44" s="261"/>
      <c r="G44" s="261"/>
      <c r="H44" s="261"/>
      <c r="I44" s="261"/>
      <c r="J44" s="162">
        <f>SUM(J40:J43)</f>
        <v>324</v>
      </c>
      <c r="K44" s="139"/>
    </row>
    <row r="45" spans="1:12" ht="8.1" customHeight="1" x14ac:dyDescent="0.15">
      <c r="A45" s="136"/>
      <c r="B45" s="126"/>
      <c r="C45" s="126"/>
      <c r="D45" s="126"/>
      <c r="E45" s="126"/>
      <c r="F45" s="126"/>
      <c r="G45" s="126"/>
      <c r="H45" s="126"/>
      <c r="I45" s="163"/>
      <c r="J45" s="144"/>
      <c r="K45" s="139"/>
    </row>
    <row r="46" spans="1:12" x14ac:dyDescent="0.15">
      <c r="A46" s="136"/>
      <c r="B46" s="261" t="s">
        <v>169</v>
      </c>
      <c r="C46" s="261"/>
      <c r="D46" s="261"/>
      <c r="E46" s="261"/>
      <c r="F46" s="261"/>
      <c r="G46" s="261"/>
      <c r="H46" s="261"/>
      <c r="I46" s="261"/>
      <c r="J46" s="198">
        <f>+J36+J26+J44</f>
        <v>1140.28</v>
      </c>
      <c r="K46" s="139"/>
    </row>
    <row r="47" spans="1:12" ht="8.1" customHeight="1" x14ac:dyDescent="0.15">
      <c r="A47" s="136"/>
      <c r="B47" s="126"/>
      <c r="C47" s="126"/>
      <c r="D47" s="126"/>
      <c r="E47" s="126"/>
      <c r="F47" s="126"/>
      <c r="G47" s="126"/>
      <c r="H47" s="126"/>
      <c r="I47" s="163"/>
      <c r="J47" s="144"/>
      <c r="K47" s="139"/>
    </row>
    <row r="48" spans="1:12" ht="12" customHeight="1" x14ac:dyDescent="0.15">
      <c r="A48" s="136"/>
      <c r="B48" s="259" t="s">
        <v>170</v>
      </c>
      <c r="C48" s="259"/>
      <c r="D48" s="259" t="s">
        <v>137</v>
      </c>
      <c r="E48" s="183" t="s">
        <v>171</v>
      </c>
      <c r="F48" s="183" t="s">
        <v>171</v>
      </c>
      <c r="G48" s="183" t="s">
        <v>171</v>
      </c>
      <c r="H48" s="183" t="s">
        <v>160</v>
      </c>
      <c r="I48" s="184" t="s">
        <v>161</v>
      </c>
      <c r="J48" s="260" t="s">
        <v>162</v>
      </c>
      <c r="K48" s="139"/>
      <c r="L48" s="144"/>
    </row>
    <row r="49" spans="1:14" x14ac:dyDescent="0.15">
      <c r="A49" s="136"/>
      <c r="B49" s="259"/>
      <c r="C49" s="259"/>
      <c r="D49" s="259"/>
      <c r="E49" s="191" t="s">
        <v>172</v>
      </c>
      <c r="F49" s="191" t="s">
        <v>173</v>
      </c>
      <c r="G49" s="191" t="s">
        <v>174</v>
      </c>
      <c r="H49" s="191" t="s">
        <v>163</v>
      </c>
      <c r="I49" s="199" t="s">
        <v>175</v>
      </c>
      <c r="J49" s="260"/>
      <c r="K49" s="139"/>
    </row>
    <row r="50" spans="1:14" x14ac:dyDescent="0.15">
      <c r="A50" s="136"/>
      <c r="B50" s="200"/>
      <c r="C50" s="131"/>
      <c r="D50" s="201"/>
      <c r="E50" s="201"/>
      <c r="F50" s="201"/>
      <c r="G50" s="201"/>
      <c r="H50" s="202"/>
      <c r="I50" s="203"/>
      <c r="J50" s="204"/>
      <c r="K50" s="139"/>
    </row>
    <row r="51" spans="1:14" x14ac:dyDescent="0.15">
      <c r="A51" s="136"/>
      <c r="B51" s="186"/>
      <c r="C51" s="126"/>
      <c r="D51" s="205"/>
      <c r="E51" s="205"/>
      <c r="F51" s="205"/>
      <c r="G51" s="205"/>
      <c r="H51" s="206"/>
      <c r="I51" s="207"/>
      <c r="J51" s="159"/>
      <c r="K51" s="139"/>
    </row>
    <row r="52" spans="1:14" x14ac:dyDescent="0.15">
      <c r="A52" s="136"/>
      <c r="B52" s="208"/>
      <c r="C52" s="209"/>
      <c r="D52" s="205"/>
      <c r="E52" s="205"/>
      <c r="F52" s="205"/>
      <c r="G52" s="205"/>
      <c r="H52" s="206"/>
      <c r="I52" s="207"/>
      <c r="J52" s="159"/>
      <c r="K52" s="139"/>
    </row>
    <row r="53" spans="1:14" x14ac:dyDescent="0.15">
      <c r="A53" s="136"/>
      <c r="B53" s="261" t="s">
        <v>176</v>
      </c>
      <c r="C53" s="261"/>
      <c r="D53" s="261"/>
      <c r="E53" s="261"/>
      <c r="F53" s="261"/>
      <c r="G53" s="261"/>
      <c r="H53" s="261"/>
      <c r="I53" s="261"/>
      <c r="J53" s="198"/>
      <c r="K53" s="139"/>
    </row>
    <row r="54" spans="1:14" ht="8.1" customHeight="1" x14ac:dyDescent="0.15">
      <c r="A54" s="136"/>
      <c r="B54" s="126"/>
      <c r="C54" s="126"/>
      <c r="D54" s="126"/>
      <c r="E54" s="126"/>
      <c r="F54" s="126"/>
      <c r="G54" s="126"/>
      <c r="H54" s="126"/>
      <c r="I54" s="163"/>
      <c r="J54" s="144"/>
      <c r="K54" s="139"/>
    </row>
    <row r="55" spans="1:14" x14ac:dyDescent="0.15">
      <c r="A55" s="136"/>
      <c r="B55" s="210" t="s">
        <v>177</v>
      </c>
      <c r="C55" s="132"/>
      <c r="D55" s="132"/>
      <c r="E55" s="132"/>
      <c r="F55" s="132"/>
      <c r="G55" s="132"/>
      <c r="H55" s="132"/>
      <c r="I55" s="211"/>
      <c r="J55" s="212">
        <f>+J53+J46</f>
        <v>1140.28</v>
      </c>
      <c r="K55" s="139"/>
    </row>
    <row r="56" spans="1:14" x14ac:dyDescent="0.15">
      <c r="A56" s="136"/>
      <c r="B56" s="210" t="s">
        <v>178</v>
      </c>
      <c r="C56" s="132"/>
      <c r="D56" s="213">
        <v>0.309</v>
      </c>
      <c r="E56" s="132"/>
      <c r="F56" s="132"/>
      <c r="G56" s="132"/>
      <c r="H56" s="132"/>
      <c r="I56" s="211"/>
      <c r="J56" s="212">
        <f>TRUNC(J55*D56,2)</f>
        <v>352.34</v>
      </c>
      <c r="K56" s="139"/>
    </row>
    <row r="57" spans="1:14" x14ac:dyDescent="0.15">
      <c r="A57" s="186"/>
      <c r="B57" s="214" t="s">
        <v>179</v>
      </c>
      <c r="C57" s="215"/>
      <c r="D57" s="215"/>
      <c r="E57" s="215"/>
      <c r="F57" s="215"/>
      <c r="G57" s="215"/>
      <c r="H57" s="215"/>
      <c r="I57" s="216"/>
      <c r="J57" s="198">
        <f>ROUND(J56+J55,2)</f>
        <v>1492.62</v>
      </c>
      <c r="K57" s="188"/>
    </row>
    <row r="58" spans="1:14" ht="7.5" customHeight="1" x14ac:dyDescent="0.15">
      <c r="A58" s="136"/>
      <c r="B58" s="126"/>
      <c r="C58" s="126"/>
      <c r="D58" s="126"/>
      <c r="E58" s="126"/>
      <c r="F58" s="126"/>
      <c r="G58" s="126"/>
      <c r="H58" s="126"/>
      <c r="I58" s="163"/>
      <c r="J58" s="144"/>
      <c r="K58" s="139"/>
    </row>
    <row r="59" spans="1:14" ht="12.75" customHeight="1" x14ac:dyDescent="0.15">
      <c r="A59" s="136"/>
      <c r="B59" s="217" t="s">
        <v>180</v>
      </c>
      <c r="C59" s="218"/>
      <c r="D59" s="218"/>
      <c r="E59" s="218"/>
      <c r="F59" s="218"/>
      <c r="G59" s="218"/>
      <c r="H59" s="218"/>
      <c r="I59" s="218"/>
      <c r="J59" s="219"/>
      <c r="K59" s="139"/>
    </row>
    <row r="60" spans="1:14" ht="12.75" customHeight="1" x14ac:dyDescent="0.15">
      <c r="A60" s="136"/>
      <c r="B60" s="273" t="s">
        <v>181</v>
      </c>
      <c r="C60" s="273"/>
      <c r="D60" s="273"/>
      <c r="E60" s="273"/>
      <c r="F60" s="273"/>
      <c r="G60" s="273"/>
      <c r="H60" s="273"/>
      <c r="I60" s="273"/>
      <c r="J60" s="273"/>
      <c r="K60" s="139"/>
    </row>
    <row r="61" spans="1:14" ht="12.6" customHeight="1" x14ac:dyDescent="0.15">
      <c r="A61" s="136"/>
      <c r="B61" s="220"/>
      <c r="C61" s="221"/>
      <c r="D61" s="221"/>
      <c r="E61" s="221"/>
      <c r="F61" s="221"/>
      <c r="G61" s="221"/>
      <c r="H61" s="221"/>
      <c r="I61" s="221"/>
      <c r="J61" s="222"/>
      <c r="K61" s="139"/>
      <c r="N61" s="223"/>
    </row>
    <row r="62" spans="1:14" ht="7.5" customHeight="1" x14ac:dyDescent="0.15">
      <c r="A62" s="208"/>
      <c r="B62" s="209"/>
      <c r="C62" s="209"/>
      <c r="D62" s="209"/>
      <c r="E62" s="209"/>
      <c r="F62" s="209"/>
      <c r="G62" s="209"/>
      <c r="H62" s="209"/>
      <c r="I62" s="224"/>
      <c r="J62" s="225"/>
      <c r="K62" s="226"/>
    </row>
    <row r="63" spans="1:14" x14ac:dyDescent="0.15">
      <c r="B63" s="126"/>
      <c r="C63" s="126"/>
      <c r="D63" s="126"/>
      <c r="E63" s="126"/>
      <c r="F63" s="126"/>
      <c r="G63" s="126"/>
      <c r="H63" s="126"/>
      <c r="I63" s="163"/>
    </row>
    <row r="64" spans="1:14" x14ac:dyDescent="0.15">
      <c r="B64" s="227"/>
      <c r="C64" s="227"/>
      <c r="D64" s="126"/>
      <c r="E64" s="126"/>
      <c r="F64" s="126"/>
      <c r="G64" s="126"/>
      <c r="H64" s="126"/>
      <c r="I64" s="163"/>
      <c r="J64" s="144"/>
      <c r="N64" s="223"/>
    </row>
    <row r="65" spans="2:10" x14ac:dyDescent="0.15">
      <c r="B65" s="126"/>
      <c r="C65" s="126"/>
      <c r="D65" s="126"/>
      <c r="E65" s="126"/>
      <c r="F65" s="126"/>
      <c r="G65" s="126"/>
      <c r="H65" s="126"/>
      <c r="I65" s="163"/>
      <c r="J65" s="144"/>
    </row>
    <row r="66" spans="2:10" x14ac:dyDescent="0.15">
      <c r="B66" s="126"/>
      <c r="C66" s="126"/>
      <c r="D66" s="126"/>
      <c r="E66" s="126"/>
      <c r="F66" s="126"/>
      <c r="G66" s="126"/>
      <c r="H66" s="126"/>
      <c r="I66" s="163"/>
      <c r="J66" s="144"/>
    </row>
  </sheetData>
  <mergeCells count="52">
    <mergeCell ref="B53:I53"/>
    <mergeCell ref="B60:J60"/>
    <mergeCell ref="J38:J39"/>
    <mergeCell ref="B40:E42"/>
    <mergeCell ref="B44:I44"/>
    <mergeCell ref="B46:I46"/>
    <mergeCell ref="B48:C49"/>
    <mergeCell ref="D48:D49"/>
    <mergeCell ref="J48:J49"/>
    <mergeCell ref="B34:E34"/>
    <mergeCell ref="B35:E35"/>
    <mergeCell ref="B36:I36"/>
    <mergeCell ref="B38:E39"/>
    <mergeCell ref="F38:F39"/>
    <mergeCell ref="G38:G39"/>
    <mergeCell ref="I38:I39"/>
    <mergeCell ref="J28:J29"/>
    <mergeCell ref="B30:E30"/>
    <mergeCell ref="B31:E31"/>
    <mergeCell ref="B32:E32"/>
    <mergeCell ref="B33:E33"/>
    <mergeCell ref="B26:I26"/>
    <mergeCell ref="B28:E29"/>
    <mergeCell ref="F28:F29"/>
    <mergeCell ref="G28:G29"/>
    <mergeCell ref="I28:I29"/>
    <mergeCell ref="B19:E19"/>
    <mergeCell ref="B20:E20"/>
    <mergeCell ref="B23:I23"/>
    <mergeCell ref="B25:C25"/>
    <mergeCell ref="F25:H25"/>
    <mergeCell ref="F9:G9"/>
    <mergeCell ref="H9:I9"/>
    <mergeCell ref="J9:J10"/>
    <mergeCell ref="B15:I15"/>
    <mergeCell ref="B17:E18"/>
    <mergeCell ref="F17:F18"/>
    <mergeCell ref="G17:G18"/>
    <mergeCell ref="H17:H18"/>
    <mergeCell ref="I17:I18"/>
    <mergeCell ref="J17:J18"/>
    <mergeCell ref="B7:C7"/>
    <mergeCell ref="D7:E7"/>
    <mergeCell ref="B9:C10"/>
    <mergeCell ref="D9:D10"/>
    <mergeCell ref="E9:E10"/>
    <mergeCell ref="C2:H3"/>
    <mergeCell ref="B4:E4"/>
    <mergeCell ref="B5:C5"/>
    <mergeCell ref="D5:E5"/>
    <mergeCell ref="B6:C6"/>
    <mergeCell ref="D6:E6"/>
  </mergeCells>
  <printOptions horizontalCentered="1" verticalCentered="1"/>
  <pageMargins left="0.59027777777777801" right="0.59027777777777801" top="0.66944444444444395" bottom="0.74791666666666701" header="0.43333333333333302" footer="0.51180555555555496"/>
  <pageSetup paperSize="9" scale="97" orientation="landscape" horizontalDpi="300" verticalDpi="300"/>
  <headerFooter>
    <oddHeader>&amp;C&amp;16COMPOSIÇÃO DE CUSTOS UNITÁRIOS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MJ70"/>
  <sheetViews>
    <sheetView view="pageBreakPreview" zoomScale="90" zoomScaleNormal="100" zoomScalePageLayoutView="90" workbookViewId="0">
      <pane ySplit="3" topLeftCell="A4" activePane="bottomLeft" state="frozen"/>
      <selection pane="bottomLeft" activeCell="B64" sqref="B64"/>
    </sheetView>
  </sheetViews>
  <sheetFormatPr defaultColWidth="9.16796875" defaultRowHeight="12.75" x14ac:dyDescent="0.15"/>
  <cols>
    <col min="1" max="1" width="1.75" style="126" customWidth="1"/>
    <col min="2" max="2" width="10.515625" style="127" customWidth="1"/>
    <col min="3" max="3" width="17.52734375" style="127" customWidth="1"/>
    <col min="4" max="4" width="12.67578125" style="127" customWidth="1"/>
    <col min="5" max="5" width="8.8984375" style="127" customWidth="1"/>
    <col min="6" max="6" width="11.19140625" style="127" customWidth="1"/>
    <col min="7" max="8" width="8.8984375" style="127" customWidth="1"/>
    <col min="9" max="9" width="8.8984375" style="128" customWidth="1"/>
    <col min="10" max="10" width="8.8984375" style="129" customWidth="1"/>
    <col min="11" max="11" width="1.75" style="126" customWidth="1"/>
    <col min="12" max="13" width="9.16796875" style="127"/>
    <col min="14" max="14" width="13.078125" style="127" customWidth="1"/>
    <col min="15" max="1024" width="9.16796875" style="127"/>
  </cols>
  <sheetData>
    <row r="1" spans="1:14" ht="8.1" customHeight="1" x14ac:dyDescent="0.15">
      <c r="A1" s="130"/>
      <c r="B1" s="131"/>
      <c r="C1" s="131"/>
      <c r="D1" s="131"/>
      <c r="E1" s="132"/>
      <c r="F1" s="131"/>
      <c r="G1" s="131"/>
      <c r="H1" s="131"/>
      <c r="I1" s="133"/>
      <c r="J1" s="134"/>
      <c r="K1" s="135"/>
    </row>
    <row r="2" spans="1:14" ht="12.75" customHeight="1" x14ac:dyDescent="0.15">
      <c r="A2" s="136"/>
      <c r="B2" s="137" t="s">
        <v>123</v>
      </c>
      <c r="C2" s="254" t="s">
        <v>241</v>
      </c>
      <c r="D2" s="254"/>
      <c r="E2" s="254"/>
      <c r="F2" s="254"/>
      <c r="G2" s="254"/>
      <c r="H2" s="254"/>
      <c r="I2" s="137" t="s">
        <v>125</v>
      </c>
      <c r="J2" s="138" t="s">
        <v>126</v>
      </c>
      <c r="K2" s="139"/>
    </row>
    <row r="3" spans="1:14" ht="36" customHeight="1" x14ac:dyDescent="0.15">
      <c r="A3" s="136"/>
      <c r="B3" s="140" t="s">
        <v>42</v>
      </c>
      <c r="C3" s="254"/>
      <c r="D3" s="254"/>
      <c r="E3" s="254"/>
      <c r="F3" s="254"/>
      <c r="G3" s="254"/>
      <c r="H3" s="254"/>
      <c r="I3" s="141">
        <v>44958</v>
      </c>
      <c r="J3" s="142" t="s">
        <v>188</v>
      </c>
      <c r="K3" s="139"/>
    </row>
    <row r="4" spans="1:14" x14ac:dyDescent="0.15">
      <c r="A4" s="136"/>
      <c r="B4" s="255" t="s">
        <v>127</v>
      </c>
      <c r="C4" s="255"/>
      <c r="D4" s="255"/>
      <c r="E4" s="255"/>
      <c r="F4" s="143"/>
      <c r="G4" s="143"/>
      <c r="H4" s="143"/>
      <c r="J4" s="144"/>
      <c r="K4" s="139"/>
    </row>
    <row r="5" spans="1:14" x14ac:dyDescent="0.15">
      <c r="A5" s="136"/>
      <c r="B5" s="148" t="s">
        <v>242</v>
      </c>
      <c r="C5" s="148"/>
      <c r="D5" s="148" t="s">
        <v>243</v>
      </c>
      <c r="E5" s="238">
        <v>1583.4</v>
      </c>
      <c r="F5" s="148"/>
      <c r="G5" s="148"/>
      <c r="H5" s="148"/>
      <c r="I5" s="146"/>
      <c r="J5" s="147"/>
      <c r="K5" s="139"/>
    </row>
    <row r="6" spans="1:14" x14ac:dyDescent="0.15">
      <c r="A6" s="136"/>
      <c r="B6" s="148" t="s">
        <v>244</v>
      </c>
      <c r="C6" s="148"/>
      <c r="D6" s="148" t="s">
        <v>245</v>
      </c>
      <c r="E6" s="238">
        <v>3911</v>
      </c>
      <c r="F6" s="148"/>
      <c r="G6" s="148"/>
      <c r="H6" s="148"/>
      <c r="I6" s="146"/>
      <c r="J6" s="147"/>
      <c r="K6" s="139"/>
    </row>
    <row r="7" spans="1:14" ht="12" customHeight="1" x14ac:dyDescent="0.15">
      <c r="A7" s="136"/>
      <c r="B7" s="256" t="s">
        <v>130</v>
      </c>
      <c r="C7" s="256"/>
      <c r="D7" s="148" t="s">
        <v>131</v>
      </c>
      <c r="E7" s="238">
        <v>2200</v>
      </c>
      <c r="F7" s="148"/>
      <c r="G7" s="148"/>
      <c r="H7" s="148"/>
      <c r="I7" s="146"/>
      <c r="J7" s="147"/>
      <c r="K7" s="139"/>
    </row>
    <row r="8" spans="1:14" ht="8.1" customHeight="1" x14ac:dyDescent="0.15">
      <c r="A8" s="136"/>
      <c r="B8" s="126"/>
      <c r="C8" s="126"/>
      <c r="D8" s="126"/>
      <c r="E8" s="126"/>
      <c r="F8" s="126"/>
      <c r="G8" s="126"/>
      <c r="H8" s="126"/>
      <c r="J8" s="144"/>
      <c r="K8" s="139"/>
    </row>
    <row r="9" spans="1:14" ht="11.25" customHeight="1" x14ac:dyDescent="0.15">
      <c r="A9" s="136"/>
      <c r="B9" s="258" t="s">
        <v>136</v>
      </c>
      <c r="C9" s="258"/>
      <c r="D9" s="259" t="s">
        <v>137</v>
      </c>
      <c r="E9" s="259" t="s">
        <v>138</v>
      </c>
      <c r="F9" s="259" t="s">
        <v>139</v>
      </c>
      <c r="G9" s="259"/>
      <c r="H9" s="259" t="s">
        <v>140</v>
      </c>
      <c r="I9" s="259"/>
      <c r="J9" s="260" t="s">
        <v>141</v>
      </c>
      <c r="K9" s="139"/>
    </row>
    <row r="10" spans="1:14" ht="11.25" customHeight="1" x14ac:dyDescent="0.15">
      <c r="A10" s="136"/>
      <c r="B10" s="258"/>
      <c r="C10" s="258"/>
      <c r="D10" s="259"/>
      <c r="E10" s="259"/>
      <c r="F10" s="150" t="s">
        <v>142</v>
      </c>
      <c r="G10" s="149" t="s">
        <v>143</v>
      </c>
      <c r="H10" s="150" t="s">
        <v>142</v>
      </c>
      <c r="I10" s="151" t="s">
        <v>143</v>
      </c>
      <c r="J10" s="260"/>
      <c r="K10" s="139"/>
    </row>
    <row r="11" spans="1:14" ht="18" customHeight="1" x14ac:dyDescent="0.15">
      <c r="A11" s="136"/>
      <c r="B11" s="152"/>
      <c r="C11" s="153"/>
      <c r="D11" s="154"/>
      <c r="E11" s="155"/>
      <c r="F11" s="156"/>
      <c r="G11" s="157"/>
      <c r="H11" s="156"/>
      <c r="I11" s="158"/>
      <c r="J11" s="159">
        <f>TRUNC(E11*(F11*H11+G11*I11),2)</f>
        <v>0</v>
      </c>
      <c r="K11" s="139"/>
      <c r="L11" s="160"/>
    </row>
    <row r="12" spans="1:14" x14ac:dyDescent="0.15">
      <c r="A12" s="136"/>
      <c r="B12" s="152"/>
      <c r="C12" s="153"/>
      <c r="D12" s="154"/>
      <c r="E12" s="161"/>
      <c r="F12" s="156"/>
      <c r="G12" s="157"/>
      <c r="H12" s="156"/>
      <c r="I12" s="158"/>
      <c r="J12" s="159"/>
      <c r="K12" s="139"/>
      <c r="L12" s="160"/>
    </row>
    <row r="13" spans="1:14" x14ac:dyDescent="0.15">
      <c r="A13" s="136"/>
      <c r="B13" s="152"/>
      <c r="C13" s="153"/>
      <c r="D13" s="154"/>
      <c r="E13" s="161"/>
      <c r="F13" s="156"/>
      <c r="G13" s="157"/>
      <c r="H13" s="156"/>
      <c r="I13" s="158"/>
      <c r="J13" s="159"/>
      <c r="K13" s="139"/>
      <c r="L13" s="160"/>
    </row>
    <row r="14" spans="1:14" x14ac:dyDescent="0.15">
      <c r="A14" s="136"/>
      <c r="B14" s="152"/>
      <c r="C14" s="153"/>
      <c r="D14" s="154"/>
      <c r="E14" s="161"/>
      <c r="F14" s="156"/>
      <c r="G14" s="157"/>
      <c r="H14" s="156"/>
      <c r="I14" s="158"/>
      <c r="J14" s="159"/>
      <c r="K14" s="139"/>
      <c r="L14" s="160"/>
      <c r="N14" s="127">
        <f>7694.4/3</f>
        <v>2564.7999999999997</v>
      </c>
    </row>
    <row r="15" spans="1:14" x14ac:dyDescent="0.15">
      <c r="A15" s="136"/>
      <c r="B15" s="261" t="s">
        <v>144</v>
      </c>
      <c r="C15" s="261"/>
      <c r="D15" s="261"/>
      <c r="E15" s="261"/>
      <c r="F15" s="261"/>
      <c r="G15" s="261"/>
      <c r="H15" s="261"/>
      <c r="I15" s="261"/>
      <c r="J15" s="162">
        <f>SUM(J11:J14)</f>
        <v>0</v>
      </c>
      <c r="K15" s="139"/>
    </row>
    <row r="16" spans="1:14" ht="8.1" customHeight="1" x14ac:dyDescent="0.15">
      <c r="A16" s="136"/>
      <c r="B16" s="126"/>
      <c r="C16" s="126"/>
      <c r="D16" s="126"/>
      <c r="E16" s="126"/>
      <c r="F16" s="126"/>
      <c r="G16" s="126"/>
      <c r="H16" s="126"/>
      <c r="I16" s="163"/>
      <c r="J16" s="144"/>
      <c r="K16" s="139"/>
    </row>
    <row r="17" spans="1:11" ht="11.25" customHeight="1" x14ac:dyDescent="0.15">
      <c r="A17" s="136"/>
      <c r="B17" s="259" t="s">
        <v>145</v>
      </c>
      <c r="C17" s="259"/>
      <c r="D17" s="259"/>
      <c r="E17" s="259"/>
      <c r="F17" s="260" t="s">
        <v>137</v>
      </c>
      <c r="G17" s="260" t="s">
        <v>146</v>
      </c>
      <c r="H17" s="260" t="s">
        <v>147</v>
      </c>
      <c r="I17" s="260" t="s">
        <v>148</v>
      </c>
      <c r="J17" s="260" t="s">
        <v>141</v>
      </c>
      <c r="K17" s="139"/>
    </row>
    <row r="18" spans="1:11" ht="11.25" customHeight="1" x14ac:dyDescent="0.15">
      <c r="A18" s="136"/>
      <c r="B18" s="259"/>
      <c r="C18" s="259"/>
      <c r="D18" s="259"/>
      <c r="E18" s="259"/>
      <c r="F18" s="260"/>
      <c r="G18" s="260"/>
      <c r="H18" s="260"/>
      <c r="I18" s="260"/>
      <c r="J18" s="260"/>
      <c r="K18" s="139"/>
    </row>
    <row r="19" spans="1:11" ht="27" customHeight="1" x14ac:dyDescent="0.15">
      <c r="A19" s="136"/>
      <c r="B19" s="281" t="s">
        <v>229</v>
      </c>
      <c r="C19" s="281"/>
      <c r="D19" s="281"/>
      <c r="E19" s="281"/>
      <c r="F19" s="38" t="s">
        <v>230</v>
      </c>
      <c r="G19" s="38" t="s">
        <v>151</v>
      </c>
      <c r="H19" s="39">
        <v>0.59399999999999997</v>
      </c>
      <c r="I19" s="39">
        <v>18.010000000000002</v>
      </c>
      <c r="J19" s="166">
        <f>TRUNC(H19*I19,2)</f>
        <v>10.69</v>
      </c>
      <c r="K19" s="139"/>
    </row>
    <row r="20" spans="1:11" ht="12.75" customHeight="1" x14ac:dyDescent="0.15">
      <c r="A20" s="136"/>
      <c r="B20" s="283" t="s">
        <v>239</v>
      </c>
      <c r="C20" s="283"/>
      <c r="D20" s="283"/>
      <c r="E20" s="283"/>
      <c r="F20" s="38" t="s">
        <v>240</v>
      </c>
      <c r="G20" s="38" t="s">
        <v>151</v>
      </c>
      <c r="H20" s="39">
        <v>0.377</v>
      </c>
      <c r="I20" s="39">
        <v>21.35</v>
      </c>
      <c r="J20" s="166">
        <f>TRUNC(H20*I20,2)</f>
        <v>8.0399999999999991</v>
      </c>
      <c r="K20" s="139"/>
    </row>
    <row r="21" spans="1:11" x14ac:dyDescent="0.15">
      <c r="A21" s="136"/>
      <c r="B21" s="167"/>
      <c r="C21" s="168"/>
      <c r="D21" s="169"/>
      <c r="E21" s="170"/>
      <c r="F21" s="171"/>
      <c r="G21" s="155"/>
      <c r="H21" s="156"/>
      <c r="I21" s="172"/>
      <c r="J21" s="166"/>
      <c r="K21" s="139"/>
    </row>
    <row r="22" spans="1:11" x14ac:dyDescent="0.15">
      <c r="A22" s="136"/>
      <c r="B22" s="261" t="s">
        <v>154</v>
      </c>
      <c r="C22" s="261"/>
      <c r="D22" s="261"/>
      <c r="E22" s="261"/>
      <c r="F22" s="261"/>
      <c r="G22" s="261"/>
      <c r="H22" s="261"/>
      <c r="I22" s="261"/>
      <c r="J22" s="162">
        <f>SUM(J19:J21)</f>
        <v>18.729999999999997</v>
      </c>
      <c r="K22" s="139"/>
    </row>
    <row r="23" spans="1:11" ht="8.1" customHeight="1" x14ac:dyDescent="0.15">
      <c r="A23" s="136"/>
      <c r="B23" s="178"/>
      <c r="C23" s="178"/>
      <c r="D23" s="178"/>
      <c r="E23" s="178"/>
      <c r="F23" s="178"/>
      <c r="G23" s="178"/>
      <c r="H23" s="178"/>
      <c r="I23" s="179"/>
      <c r="J23" s="144"/>
      <c r="K23" s="139"/>
    </row>
    <row r="24" spans="1:11" ht="12.75" customHeight="1" x14ac:dyDescent="0.15">
      <c r="A24" s="136"/>
      <c r="B24" s="264" t="s">
        <v>155</v>
      </c>
      <c r="C24" s="264"/>
      <c r="D24" s="180">
        <v>1</v>
      </c>
      <c r="E24" s="181" t="str">
        <f>+J3</f>
        <v>UNI</v>
      </c>
      <c r="F24" s="264" t="s">
        <v>156</v>
      </c>
      <c r="G24" s="264"/>
      <c r="H24" s="264"/>
      <c r="I24" s="182">
        <v>0.05</v>
      </c>
      <c r="J24" s="147">
        <f>+TRUNC(J22*I24,2)</f>
        <v>0.93</v>
      </c>
      <c r="K24" s="139"/>
    </row>
    <row r="25" spans="1:11" ht="12.75" customHeight="1" x14ac:dyDescent="0.15">
      <c r="A25" s="136"/>
      <c r="B25" s="265" t="s">
        <v>157</v>
      </c>
      <c r="C25" s="265"/>
      <c r="D25" s="265"/>
      <c r="E25" s="265"/>
      <c r="F25" s="265"/>
      <c r="G25" s="265"/>
      <c r="H25" s="265"/>
      <c r="I25" s="265"/>
      <c r="J25" s="147">
        <f>TRUNC((J15+J22+J24)/D24,2)</f>
        <v>19.66</v>
      </c>
      <c r="K25" s="139"/>
    </row>
    <row r="26" spans="1:11" ht="8.1" customHeight="1" x14ac:dyDescent="0.15">
      <c r="A26" s="136"/>
      <c r="B26" s="126"/>
      <c r="C26" s="126"/>
      <c r="D26" s="126"/>
      <c r="E26" s="126"/>
      <c r="F26" s="126"/>
      <c r="G26" s="126"/>
      <c r="H26" s="126"/>
      <c r="I26" s="163"/>
      <c r="J26" s="144"/>
      <c r="K26" s="139"/>
    </row>
    <row r="27" spans="1:11" ht="11.25" customHeight="1" x14ac:dyDescent="0.15">
      <c r="A27" s="136"/>
      <c r="B27" s="259" t="s">
        <v>158</v>
      </c>
      <c r="C27" s="259"/>
      <c r="D27" s="259"/>
      <c r="E27" s="259"/>
      <c r="F27" s="266" t="s">
        <v>137</v>
      </c>
      <c r="G27" s="266" t="s">
        <v>159</v>
      </c>
      <c r="H27" s="183" t="s">
        <v>160</v>
      </c>
      <c r="I27" s="267" t="s">
        <v>161</v>
      </c>
      <c r="J27" s="260" t="s">
        <v>162</v>
      </c>
      <c r="K27" s="139"/>
    </row>
    <row r="28" spans="1:11" x14ac:dyDescent="0.15">
      <c r="A28" s="136"/>
      <c r="B28" s="259"/>
      <c r="C28" s="259"/>
      <c r="D28" s="259"/>
      <c r="E28" s="259"/>
      <c r="F28" s="266"/>
      <c r="G28" s="266"/>
      <c r="H28" s="185" t="s">
        <v>163</v>
      </c>
      <c r="I28" s="267"/>
      <c r="J28" s="260"/>
      <c r="K28" s="139"/>
    </row>
    <row r="29" spans="1:11" ht="12" customHeight="1" x14ac:dyDescent="0.15">
      <c r="A29" s="186"/>
      <c r="B29" s="268" t="s">
        <v>246</v>
      </c>
      <c r="C29" s="268"/>
      <c r="D29" s="268"/>
      <c r="E29" s="268"/>
      <c r="F29" s="187" t="s">
        <v>42</v>
      </c>
      <c r="G29" s="187" t="s">
        <v>188</v>
      </c>
      <c r="H29" s="187">
        <v>2564.8000000000002</v>
      </c>
      <c r="I29" s="187">
        <v>1</v>
      </c>
      <c r="J29" s="187">
        <f>TRUNC(H29*I29,2)</f>
        <v>2564.8000000000002</v>
      </c>
      <c r="K29" s="188"/>
    </row>
    <row r="30" spans="1:11" x14ac:dyDescent="0.15">
      <c r="A30" s="186"/>
      <c r="B30" s="269" t="s">
        <v>247</v>
      </c>
      <c r="C30" s="269"/>
      <c r="D30" s="269"/>
      <c r="E30" s="269"/>
      <c r="F30" s="187" t="s">
        <v>42</v>
      </c>
      <c r="G30" s="187" t="s">
        <v>190</v>
      </c>
      <c r="H30" s="187">
        <v>343.62</v>
      </c>
      <c r="I30" s="187">
        <v>1</v>
      </c>
      <c r="J30" s="187">
        <f>TRUNC(H30*I30,2)</f>
        <v>343.62</v>
      </c>
      <c r="K30" s="188"/>
    </row>
    <row r="31" spans="1:11" x14ac:dyDescent="0.15">
      <c r="A31" s="186"/>
      <c r="B31" s="269" t="s">
        <v>248</v>
      </c>
      <c r="C31" s="269"/>
      <c r="D31" s="269"/>
      <c r="E31" s="269"/>
      <c r="F31" s="187" t="s">
        <v>42</v>
      </c>
      <c r="G31" s="187" t="s">
        <v>202</v>
      </c>
      <c r="H31" s="187">
        <v>39.99</v>
      </c>
      <c r="I31" s="187">
        <v>1.02</v>
      </c>
      <c r="J31" s="187">
        <f>TRUNC(H31*I31,2)</f>
        <v>40.78</v>
      </c>
      <c r="K31" s="188"/>
    </row>
    <row r="32" spans="1:11" x14ac:dyDescent="0.15">
      <c r="A32" s="186"/>
      <c r="B32" s="270"/>
      <c r="C32" s="270"/>
      <c r="D32" s="270"/>
      <c r="E32" s="270"/>
      <c r="F32" s="187"/>
      <c r="G32" s="187"/>
      <c r="H32" s="187"/>
      <c r="I32" s="187"/>
      <c r="J32" s="187">
        <f>TRUNC(H32*I32,2)</f>
        <v>0</v>
      </c>
      <c r="K32" s="188"/>
    </row>
    <row r="33" spans="1:11" x14ac:dyDescent="0.15">
      <c r="A33" s="186"/>
      <c r="B33" s="270"/>
      <c r="C33" s="270"/>
      <c r="D33" s="270"/>
      <c r="E33" s="270"/>
      <c r="F33" s="187"/>
      <c r="G33" s="187"/>
      <c r="H33" s="187"/>
      <c r="I33" s="187"/>
      <c r="J33" s="187">
        <f>TRUNC(H33*I33,2)</f>
        <v>0</v>
      </c>
      <c r="K33" s="188"/>
    </row>
    <row r="34" spans="1:11" x14ac:dyDescent="0.15">
      <c r="A34" s="186"/>
      <c r="B34" s="270"/>
      <c r="C34" s="270"/>
      <c r="D34" s="270"/>
      <c r="E34" s="270"/>
      <c r="F34" s="189"/>
      <c r="G34" s="189"/>
      <c r="H34" s="190"/>
      <c r="I34" s="190"/>
      <c r="J34" s="187">
        <f>TRUNC(H34*I34,2)</f>
        <v>0</v>
      </c>
      <c r="K34" s="188"/>
    </row>
    <row r="35" spans="1:11" x14ac:dyDescent="0.15">
      <c r="A35" s="186"/>
      <c r="B35" s="270"/>
      <c r="C35" s="270"/>
      <c r="D35" s="270"/>
      <c r="E35" s="270"/>
      <c r="F35" s="189"/>
      <c r="G35" s="189"/>
      <c r="H35" s="190"/>
      <c r="I35" s="190"/>
      <c r="J35" s="187">
        <f>TRUNC(H35*I35,2)</f>
        <v>0</v>
      </c>
      <c r="K35" s="188"/>
    </row>
    <row r="36" spans="1:11" x14ac:dyDescent="0.15">
      <c r="A36" s="186"/>
      <c r="B36" s="270"/>
      <c r="C36" s="270"/>
      <c r="D36" s="270"/>
      <c r="E36" s="270"/>
      <c r="F36" s="189"/>
      <c r="G36" s="189"/>
      <c r="H36" s="190"/>
      <c r="I36" s="190"/>
      <c r="J36" s="187">
        <f>TRUNC(H36*I36,2)</f>
        <v>0</v>
      </c>
      <c r="K36" s="188"/>
    </row>
    <row r="37" spans="1:11" x14ac:dyDescent="0.15">
      <c r="A37" s="186"/>
      <c r="B37" s="270"/>
      <c r="C37" s="270"/>
      <c r="D37" s="270"/>
      <c r="E37" s="270"/>
      <c r="F37" s="189"/>
      <c r="G37" s="189"/>
      <c r="H37" s="190"/>
      <c r="I37" s="190"/>
      <c r="J37" s="187">
        <f>TRUNC(H37*I37,2)</f>
        <v>0</v>
      </c>
      <c r="K37" s="188"/>
    </row>
    <row r="38" spans="1:11" x14ac:dyDescent="0.15">
      <c r="A38" s="186"/>
      <c r="B38" s="270"/>
      <c r="C38" s="270"/>
      <c r="D38" s="270"/>
      <c r="E38" s="270"/>
      <c r="F38" s="189"/>
      <c r="G38" s="189"/>
      <c r="H38" s="190"/>
      <c r="I38" s="190"/>
      <c r="J38" s="187">
        <f>TRUNC(H38*I38,2)</f>
        <v>0</v>
      </c>
      <c r="K38" s="188"/>
    </row>
    <row r="39" spans="1:11" x14ac:dyDescent="0.15">
      <c r="A39" s="186"/>
      <c r="B39" s="284"/>
      <c r="C39" s="284"/>
      <c r="D39" s="284"/>
      <c r="E39" s="284"/>
      <c r="F39" s="239"/>
      <c r="G39" s="239"/>
      <c r="H39" s="240"/>
      <c r="I39" s="240"/>
      <c r="J39" s="187">
        <f>TRUNC(H39*I39,2)</f>
        <v>0</v>
      </c>
      <c r="K39" s="188"/>
    </row>
    <row r="40" spans="1:11" x14ac:dyDescent="0.15">
      <c r="A40" s="136"/>
      <c r="B40" s="261" t="s">
        <v>166</v>
      </c>
      <c r="C40" s="261"/>
      <c r="D40" s="261"/>
      <c r="E40" s="261"/>
      <c r="F40" s="261"/>
      <c r="G40" s="261"/>
      <c r="H40" s="261"/>
      <c r="I40" s="261"/>
      <c r="J40" s="162">
        <f>SUM(J29:J39)</f>
        <v>2949.2000000000003</v>
      </c>
      <c r="K40" s="139"/>
    </row>
    <row r="41" spans="1:11" ht="8.1" customHeight="1" x14ac:dyDescent="0.15">
      <c r="A41" s="136"/>
      <c r="B41" s="178"/>
      <c r="C41" s="178"/>
      <c r="D41" s="178"/>
      <c r="E41" s="178"/>
      <c r="F41" s="178"/>
      <c r="G41" s="178"/>
      <c r="H41" s="178"/>
      <c r="I41" s="179"/>
      <c r="J41" s="144"/>
      <c r="K41" s="139"/>
    </row>
    <row r="42" spans="1:11" ht="12" customHeight="1" x14ac:dyDescent="0.15">
      <c r="A42" s="136"/>
      <c r="B42" s="259" t="s">
        <v>167</v>
      </c>
      <c r="C42" s="259"/>
      <c r="D42" s="259"/>
      <c r="E42" s="259"/>
      <c r="F42" s="259" t="s">
        <v>137</v>
      </c>
      <c r="G42" s="259" t="s">
        <v>159</v>
      </c>
      <c r="H42" s="183" t="s">
        <v>160</v>
      </c>
      <c r="I42" s="271" t="s">
        <v>161</v>
      </c>
      <c r="J42" s="260" t="s">
        <v>162</v>
      </c>
      <c r="K42" s="139"/>
    </row>
    <row r="43" spans="1:11" x14ac:dyDescent="0.15">
      <c r="A43" s="136"/>
      <c r="B43" s="259"/>
      <c r="C43" s="259"/>
      <c r="D43" s="259"/>
      <c r="E43" s="259"/>
      <c r="F43" s="259"/>
      <c r="G43" s="259"/>
      <c r="H43" s="191" t="s">
        <v>163</v>
      </c>
      <c r="I43" s="271"/>
      <c r="J43" s="260"/>
      <c r="K43" s="139"/>
    </row>
    <row r="44" spans="1:11" ht="12" customHeight="1" x14ac:dyDescent="0.15">
      <c r="A44" s="136"/>
      <c r="B44" s="272" t="s">
        <v>237</v>
      </c>
      <c r="C44" s="272"/>
      <c r="D44" s="272"/>
      <c r="E44" s="272"/>
      <c r="F44" s="192" t="s">
        <v>42</v>
      </c>
      <c r="G44" s="192" t="s">
        <v>190</v>
      </c>
      <c r="H44" s="193">
        <v>6</v>
      </c>
      <c r="I44" s="194">
        <v>42</v>
      </c>
      <c r="J44" s="166">
        <f>H44*I44</f>
        <v>252</v>
      </c>
      <c r="K44" s="139"/>
    </row>
    <row r="45" spans="1:11" x14ac:dyDescent="0.15">
      <c r="A45" s="136"/>
      <c r="B45" s="272"/>
      <c r="C45" s="272"/>
      <c r="D45" s="272"/>
      <c r="E45" s="272"/>
      <c r="F45" s="195"/>
      <c r="G45" s="195"/>
      <c r="H45" s="196"/>
      <c r="I45" s="197"/>
      <c r="J45" s="159"/>
      <c r="K45" s="139"/>
    </row>
    <row r="46" spans="1:11" x14ac:dyDescent="0.15">
      <c r="A46" s="136"/>
      <c r="B46" s="272"/>
      <c r="C46" s="272"/>
      <c r="D46" s="272"/>
      <c r="E46" s="272"/>
      <c r="F46" s="195"/>
      <c r="G46" s="195"/>
      <c r="H46" s="196"/>
      <c r="I46" s="197"/>
      <c r="J46" s="159"/>
      <c r="K46" s="139"/>
    </row>
    <row r="47" spans="1:11" x14ac:dyDescent="0.15">
      <c r="A47" s="136"/>
      <c r="B47" s="136"/>
      <c r="C47" s="126"/>
      <c r="D47" s="126"/>
      <c r="E47" s="126"/>
      <c r="F47" s="195"/>
      <c r="G47" s="195"/>
      <c r="H47" s="196"/>
      <c r="I47" s="197"/>
      <c r="J47" s="159"/>
      <c r="K47" s="139"/>
    </row>
    <row r="48" spans="1:11" x14ac:dyDescent="0.15">
      <c r="A48" s="136"/>
      <c r="B48" s="261" t="s">
        <v>168</v>
      </c>
      <c r="C48" s="261"/>
      <c r="D48" s="261"/>
      <c r="E48" s="261"/>
      <c r="F48" s="261"/>
      <c r="G48" s="261"/>
      <c r="H48" s="261"/>
      <c r="I48" s="261"/>
      <c r="J48" s="162">
        <f>SUM(J44:J47)</f>
        <v>252</v>
      </c>
      <c r="K48" s="139"/>
    </row>
    <row r="49" spans="1:12" ht="8.1" customHeight="1" x14ac:dyDescent="0.15">
      <c r="A49" s="136"/>
      <c r="B49" s="126"/>
      <c r="C49" s="126"/>
      <c r="D49" s="126"/>
      <c r="E49" s="126"/>
      <c r="F49" s="126"/>
      <c r="G49" s="126"/>
      <c r="H49" s="126"/>
      <c r="I49" s="163"/>
      <c r="J49" s="144"/>
      <c r="K49" s="139"/>
    </row>
    <row r="50" spans="1:12" x14ac:dyDescent="0.15">
      <c r="A50" s="136"/>
      <c r="B50" s="261" t="s">
        <v>169</v>
      </c>
      <c r="C50" s="261"/>
      <c r="D50" s="261"/>
      <c r="E50" s="261"/>
      <c r="F50" s="261"/>
      <c r="G50" s="261"/>
      <c r="H50" s="261"/>
      <c r="I50" s="261"/>
      <c r="J50" s="198">
        <f>+J40+J25+J48</f>
        <v>3220.86</v>
      </c>
      <c r="K50" s="139"/>
    </row>
    <row r="51" spans="1:12" ht="8.1" customHeight="1" x14ac:dyDescent="0.15">
      <c r="A51" s="136"/>
      <c r="B51" s="126"/>
      <c r="C51" s="126"/>
      <c r="D51" s="126"/>
      <c r="E51" s="126"/>
      <c r="F51" s="126"/>
      <c r="G51" s="126"/>
      <c r="H51" s="126"/>
      <c r="I51" s="163"/>
      <c r="J51" s="144"/>
      <c r="K51" s="139"/>
    </row>
    <row r="52" spans="1:12" ht="12" customHeight="1" x14ac:dyDescent="0.15">
      <c r="A52" s="136"/>
      <c r="B52" s="259" t="s">
        <v>170</v>
      </c>
      <c r="C52" s="259"/>
      <c r="D52" s="259" t="s">
        <v>137</v>
      </c>
      <c r="E52" s="183" t="s">
        <v>171</v>
      </c>
      <c r="F52" s="183" t="s">
        <v>171</v>
      </c>
      <c r="G52" s="183" t="s">
        <v>171</v>
      </c>
      <c r="H52" s="183" t="s">
        <v>160</v>
      </c>
      <c r="I52" s="184" t="s">
        <v>161</v>
      </c>
      <c r="J52" s="260" t="s">
        <v>162</v>
      </c>
      <c r="K52" s="139"/>
      <c r="L52" s="144"/>
    </row>
    <row r="53" spans="1:12" x14ac:dyDescent="0.15">
      <c r="A53" s="136"/>
      <c r="B53" s="259"/>
      <c r="C53" s="259"/>
      <c r="D53" s="259"/>
      <c r="E53" s="191" t="s">
        <v>172</v>
      </c>
      <c r="F53" s="191" t="s">
        <v>173</v>
      </c>
      <c r="G53" s="191" t="s">
        <v>174</v>
      </c>
      <c r="H53" s="191" t="s">
        <v>163</v>
      </c>
      <c r="I53" s="199" t="s">
        <v>175</v>
      </c>
      <c r="J53" s="260"/>
      <c r="K53" s="139"/>
    </row>
    <row r="54" spans="1:12" x14ac:dyDescent="0.15">
      <c r="A54" s="136"/>
      <c r="B54" s="200"/>
      <c r="C54" s="131"/>
      <c r="D54" s="201"/>
      <c r="E54" s="201"/>
      <c r="F54" s="201"/>
      <c r="G54" s="201"/>
      <c r="H54" s="202"/>
      <c r="I54" s="203"/>
      <c r="J54" s="204"/>
      <c r="K54" s="139"/>
    </row>
    <row r="55" spans="1:12" x14ac:dyDescent="0.15">
      <c r="A55" s="136"/>
      <c r="B55" s="186"/>
      <c r="C55" s="126"/>
      <c r="D55" s="205"/>
      <c r="E55" s="205"/>
      <c r="F55" s="205"/>
      <c r="G55" s="205"/>
      <c r="H55" s="206"/>
      <c r="I55" s="207"/>
      <c r="J55" s="159"/>
      <c r="K55" s="139"/>
    </row>
    <row r="56" spans="1:12" x14ac:dyDescent="0.15">
      <c r="A56" s="136"/>
      <c r="B56" s="208"/>
      <c r="C56" s="209"/>
      <c r="D56" s="205"/>
      <c r="E56" s="205"/>
      <c r="F56" s="205"/>
      <c r="G56" s="205"/>
      <c r="H56" s="206"/>
      <c r="I56" s="207"/>
      <c r="J56" s="159"/>
      <c r="K56" s="139"/>
    </row>
    <row r="57" spans="1:12" x14ac:dyDescent="0.15">
      <c r="A57" s="136"/>
      <c r="B57" s="261" t="s">
        <v>176</v>
      </c>
      <c r="C57" s="261"/>
      <c r="D57" s="261"/>
      <c r="E57" s="261"/>
      <c r="F57" s="261"/>
      <c r="G57" s="261"/>
      <c r="H57" s="261"/>
      <c r="I57" s="261"/>
      <c r="J57" s="198"/>
      <c r="K57" s="139"/>
    </row>
    <row r="58" spans="1:12" ht="8.1" customHeight="1" x14ac:dyDescent="0.15">
      <c r="A58" s="136"/>
      <c r="B58" s="126"/>
      <c r="C58" s="126"/>
      <c r="D58" s="126"/>
      <c r="E58" s="126"/>
      <c r="F58" s="126"/>
      <c r="G58" s="126"/>
      <c r="H58" s="126"/>
      <c r="I58" s="163"/>
      <c r="J58" s="144"/>
      <c r="K58" s="139"/>
    </row>
    <row r="59" spans="1:12" x14ac:dyDescent="0.15">
      <c r="A59" s="136"/>
      <c r="B59" s="210" t="s">
        <v>177</v>
      </c>
      <c r="C59" s="132"/>
      <c r="D59" s="132"/>
      <c r="E59" s="132"/>
      <c r="F59" s="132"/>
      <c r="G59" s="132"/>
      <c r="H59" s="132"/>
      <c r="I59" s="211"/>
      <c r="J59" s="212">
        <f>+J57+J50</f>
        <v>3220.86</v>
      </c>
      <c r="K59" s="139"/>
    </row>
    <row r="60" spans="1:12" s="127" customFormat="1" x14ac:dyDescent="0.15">
      <c r="A60" s="136"/>
      <c r="B60" s="210" t="s">
        <v>178</v>
      </c>
      <c r="C60" s="132"/>
      <c r="D60" s="213">
        <v>0.309</v>
      </c>
      <c r="E60" s="132"/>
      <c r="F60" s="132"/>
      <c r="G60" s="132"/>
      <c r="H60" s="132"/>
      <c r="J60" s="212">
        <f>TRUNC(J59*D60,2)</f>
        <v>995.24</v>
      </c>
      <c r="K60" s="139"/>
    </row>
    <row r="61" spans="1:12" x14ac:dyDescent="0.15">
      <c r="A61" s="186"/>
      <c r="B61" s="214" t="s">
        <v>179</v>
      </c>
      <c r="C61" s="215"/>
      <c r="D61" s="215"/>
      <c r="E61" s="215"/>
      <c r="F61" s="215"/>
      <c r="G61" s="215"/>
      <c r="H61" s="215"/>
      <c r="I61" s="216"/>
      <c r="J61" s="198">
        <f>ROUND(J60+J59,2)</f>
        <v>4216.1000000000004</v>
      </c>
      <c r="K61" s="188"/>
    </row>
    <row r="62" spans="1:12" ht="7.5" customHeight="1" x14ac:dyDescent="0.15">
      <c r="A62" s="136"/>
      <c r="B62" s="126"/>
      <c r="C62" s="126"/>
      <c r="D62" s="126"/>
      <c r="E62" s="126"/>
      <c r="F62" s="126"/>
      <c r="G62" s="126"/>
      <c r="H62" s="126"/>
      <c r="I62" s="163"/>
      <c r="J62" s="144"/>
      <c r="K62" s="139"/>
    </row>
    <row r="63" spans="1:12" ht="12.75" customHeight="1" x14ac:dyDescent="0.15">
      <c r="A63" s="136"/>
      <c r="B63" s="217" t="s">
        <v>180</v>
      </c>
      <c r="C63" s="218"/>
      <c r="D63" s="218"/>
      <c r="E63" s="218"/>
      <c r="F63" s="218"/>
      <c r="G63" s="218"/>
      <c r="H63" s="218"/>
      <c r="I63" s="218"/>
      <c r="J63" s="219"/>
      <c r="K63" s="139"/>
    </row>
    <row r="64" spans="1:12" ht="12.75" customHeight="1" x14ac:dyDescent="0.15">
      <c r="A64" s="136"/>
      <c r="B64" s="273" t="s">
        <v>181</v>
      </c>
      <c r="C64" s="273"/>
      <c r="D64" s="273"/>
      <c r="E64" s="273"/>
      <c r="F64" s="273"/>
      <c r="G64" s="273"/>
      <c r="H64" s="273"/>
      <c r="I64" s="273"/>
      <c r="J64" s="273"/>
      <c r="K64" s="139"/>
    </row>
    <row r="65" spans="1:14" ht="12.6" customHeight="1" x14ac:dyDescent="0.15">
      <c r="A65" s="136"/>
      <c r="B65" s="220"/>
      <c r="C65" s="221"/>
      <c r="D65" s="221"/>
      <c r="E65" s="221"/>
      <c r="F65" s="221"/>
      <c r="G65" s="221"/>
      <c r="H65" s="221"/>
      <c r="I65" s="221"/>
      <c r="J65" s="222"/>
      <c r="K65" s="139"/>
      <c r="N65" s="223"/>
    </row>
    <row r="66" spans="1:14" ht="7.5" customHeight="1" x14ac:dyDescent="0.15">
      <c r="A66" s="208"/>
      <c r="B66" s="209"/>
      <c r="C66" s="209"/>
      <c r="D66" s="209"/>
      <c r="E66" s="209"/>
      <c r="F66" s="209"/>
      <c r="G66" s="209"/>
      <c r="H66" s="209"/>
      <c r="I66" s="224"/>
      <c r="J66" s="225"/>
      <c r="K66" s="226"/>
    </row>
    <row r="67" spans="1:14" x14ac:dyDescent="0.15">
      <c r="B67" s="126"/>
      <c r="C67" s="126"/>
      <c r="D67" s="126"/>
      <c r="E67" s="126"/>
      <c r="F67" s="126"/>
      <c r="G67" s="126"/>
      <c r="H67" s="126"/>
      <c r="I67" s="163"/>
    </row>
    <row r="68" spans="1:14" x14ac:dyDescent="0.15">
      <c r="B68" s="227"/>
      <c r="C68" s="227"/>
      <c r="D68" s="126"/>
      <c r="E68" s="126"/>
      <c r="F68" s="126"/>
      <c r="G68" s="126"/>
      <c r="H68" s="126"/>
      <c r="I68" s="163"/>
      <c r="J68" s="144"/>
      <c r="N68" s="223"/>
    </row>
    <row r="69" spans="1:14" x14ac:dyDescent="0.15">
      <c r="B69" s="126"/>
      <c r="C69" s="126"/>
      <c r="D69" s="126"/>
      <c r="E69" s="126"/>
      <c r="F69" s="126"/>
      <c r="G69" s="126"/>
      <c r="H69" s="126"/>
      <c r="I69" s="163"/>
      <c r="J69" s="144"/>
    </row>
    <row r="70" spans="1:14" x14ac:dyDescent="0.15">
      <c r="B70" s="126"/>
      <c r="C70" s="126"/>
      <c r="D70" s="126"/>
      <c r="E70" s="126"/>
      <c r="F70" s="126"/>
      <c r="G70" s="126"/>
      <c r="H70" s="126"/>
      <c r="I70" s="163"/>
      <c r="J70" s="144"/>
    </row>
  </sheetData>
  <mergeCells count="52">
    <mergeCell ref="B57:I57"/>
    <mergeCell ref="B64:J64"/>
    <mergeCell ref="J42:J43"/>
    <mergeCell ref="B44:E46"/>
    <mergeCell ref="B48:I48"/>
    <mergeCell ref="B50:I50"/>
    <mergeCell ref="B52:C53"/>
    <mergeCell ref="D52:D53"/>
    <mergeCell ref="J52:J53"/>
    <mergeCell ref="B38:E38"/>
    <mergeCell ref="B39:E39"/>
    <mergeCell ref="B40:I40"/>
    <mergeCell ref="B42:E43"/>
    <mergeCell ref="F42:F43"/>
    <mergeCell ref="G42:G43"/>
    <mergeCell ref="I42:I43"/>
    <mergeCell ref="B33:E33"/>
    <mergeCell ref="B34:E34"/>
    <mergeCell ref="B35:E35"/>
    <mergeCell ref="B36:E36"/>
    <mergeCell ref="B37:E37"/>
    <mergeCell ref="J27:J28"/>
    <mergeCell ref="B29:E29"/>
    <mergeCell ref="B30:E30"/>
    <mergeCell ref="B31:E31"/>
    <mergeCell ref="B32:E32"/>
    <mergeCell ref="B25:I25"/>
    <mergeCell ref="B27:E28"/>
    <mergeCell ref="F27:F28"/>
    <mergeCell ref="G27:G28"/>
    <mergeCell ref="I27:I28"/>
    <mergeCell ref="B19:E19"/>
    <mergeCell ref="B20:E20"/>
    <mergeCell ref="B22:I22"/>
    <mergeCell ref="B24:C24"/>
    <mergeCell ref="F24:H24"/>
    <mergeCell ref="J9:J10"/>
    <mergeCell ref="B15:I15"/>
    <mergeCell ref="B17:E18"/>
    <mergeCell ref="F17:F18"/>
    <mergeCell ref="G17:G18"/>
    <mergeCell ref="H17:H18"/>
    <mergeCell ref="I17:I18"/>
    <mergeCell ref="J17:J18"/>
    <mergeCell ref="C2:H3"/>
    <mergeCell ref="B4:E4"/>
    <mergeCell ref="B7:C7"/>
    <mergeCell ref="B9:C10"/>
    <mergeCell ref="D9:D10"/>
    <mergeCell ref="E9:E10"/>
    <mergeCell ref="F9:G9"/>
    <mergeCell ref="H9:I9"/>
  </mergeCells>
  <printOptions horizontalCentered="1" verticalCentered="1"/>
  <pageMargins left="0.59027777777777801" right="0.59027777777777801" top="0.66944444444444395" bottom="0.74791666666666701" header="0.43333333333333302" footer="0.51180555555555496"/>
  <pageSetup paperSize="9" scale="97" orientation="landscape" horizontalDpi="300" verticalDpi="300"/>
  <headerFooter>
    <oddHeader>&amp;C&amp;16COMPOSIÇÃO DE CUSTOS UNITÁRIOS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MJ62"/>
  <sheetViews>
    <sheetView view="pageBreakPreview" zoomScale="90" zoomScaleNormal="100" zoomScalePageLayoutView="90" workbookViewId="0">
      <pane ySplit="3" topLeftCell="A4" activePane="bottomLeft" state="frozen"/>
      <selection pane="bottomLeft" activeCell="U51" sqref="U51"/>
    </sheetView>
  </sheetViews>
  <sheetFormatPr defaultColWidth="9.16796875" defaultRowHeight="12.75" x14ac:dyDescent="0.15"/>
  <cols>
    <col min="1" max="1" width="1.75" style="126" customWidth="1"/>
    <col min="2" max="2" width="10.515625" style="127" customWidth="1"/>
    <col min="3" max="3" width="17.52734375" style="127" customWidth="1"/>
    <col min="4" max="5" width="8.8984375" style="127" customWidth="1"/>
    <col min="6" max="6" width="11.19140625" style="127" customWidth="1"/>
    <col min="7" max="7" width="12.26953125" style="127" customWidth="1"/>
    <col min="8" max="8" width="11.73046875" style="127" customWidth="1"/>
    <col min="9" max="9" width="8.8984375" style="128" customWidth="1"/>
    <col min="10" max="10" width="8.8984375" style="129" customWidth="1"/>
    <col min="11" max="11" width="1.75" style="126" customWidth="1"/>
    <col min="12" max="13" width="9.16796875" style="127"/>
    <col min="14" max="14" width="13.078125" style="127" customWidth="1"/>
    <col min="15" max="1024" width="9.16796875" style="127"/>
  </cols>
  <sheetData>
    <row r="1" spans="1:12" ht="8.1" customHeight="1" x14ac:dyDescent="0.15">
      <c r="A1" s="130"/>
      <c r="B1" s="131"/>
      <c r="C1" s="131"/>
      <c r="D1" s="131"/>
      <c r="E1" s="132"/>
      <c r="F1" s="131"/>
      <c r="G1" s="131"/>
      <c r="H1" s="131"/>
      <c r="I1" s="133"/>
      <c r="J1" s="134"/>
      <c r="K1" s="135"/>
    </row>
    <row r="2" spans="1:12" ht="12.75" customHeight="1" x14ac:dyDescent="0.15">
      <c r="A2" s="136"/>
      <c r="B2" s="137" t="s">
        <v>123</v>
      </c>
      <c r="C2" s="254" t="s">
        <v>249</v>
      </c>
      <c r="D2" s="254"/>
      <c r="E2" s="254"/>
      <c r="F2" s="254"/>
      <c r="G2" s="254"/>
      <c r="H2" s="254"/>
      <c r="I2" s="137" t="s">
        <v>125</v>
      </c>
      <c r="J2" s="138" t="s">
        <v>126</v>
      </c>
      <c r="K2" s="139"/>
    </row>
    <row r="3" spans="1:12" ht="36" customHeight="1" x14ac:dyDescent="0.15">
      <c r="A3" s="136"/>
      <c r="B3" s="140" t="s">
        <v>42</v>
      </c>
      <c r="C3" s="254"/>
      <c r="D3" s="254"/>
      <c r="E3" s="254"/>
      <c r="F3" s="254"/>
      <c r="G3" s="254"/>
      <c r="H3" s="254"/>
      <c r="I3" s="141">
        <v>44958</v>
      </c>
      <c r="J3" s="142" t="s">
        <v>190</v>
      </c>
      <c r="K3" s="139"/>
    </row>
    <row r="4" spans="1:12" x14ac:dyDescent="0.15">
      <c r="A4" s="136"/>
      <c r="B4" s="255" t="s">
        <v>127</v>
      </c>
      <c r="C4" s="255"/>
      <c r="D4" s="255"/>
      <c r="E4" s="255"/>
      <c r="F4" s="143" t="s">
        <v>250</v>
      </c>
      <c r="G4" s="143" t="s">
        <v>251</v>
      </c>
      <c r="H4" s="143"/>
      <c r="J4" s="144"/>
      <c r="K4" s="139"/>
    </row>
    <row r="5" spans="1:12" x14ac:dyDescent="0.15">
      <c r="A5" s="136"/>
      <c r="B5" s="148" t="s">
        <v>252</v>
      </c>
      <c r="C5" s="148"/>
      <c r="D5" s="148" t="s">
        <v>253</v>
      </c>
      <c r="E5" s="148"/>
      <c r="F5" s="145">
        <v>79.900000000000006</v>
      </c>
      <c r="G5" s="145">
        <f>75+47.9</f>
        <v>122.9</v>
      </c>
      <c r="H5" s="145"/>
      <c r="I5" s="146"/>
      <c r="J5" s="147"/>
      <c r="K5" s="139"/>
    </row>
    <row r="6" spans="1:12" x14ac:dyDescent="0.15">
      <c r="A6" s="136"/>
      <c r="B6" s="148" t="s">
        <v>254</v>
      </c>
      <c r="C6" s="148"/>
      <c r="D6" s="148" t="s">
        <v>255</v>
      </c>
      <c r="E6" s="148"/>
      <c r="F6" s="145">
        <v>122</v>
      </c>
      <c r="G6" s="145">
        <f>(19.9*5)+44.9</f>
        <v>144.4</v>
      </c>
      <c r="H6" s="145"/>
      <c r="I6" s="146"/>
      <c r="J6" s="147"/>
      <c r="K6" s="139"/>
    </row>
    <row r="7" spans="1:12" ht="12" customHeight="1" x14ac:dyDescent="0.15">
      <c r="A7" s="136"/>
      <c r="B7" s="256" t="s">
        <v>256</v>
      </c>
      <c r="C7" s="256"/>
      <c r="D7" s="285" t="s">
        <v>257</v>
      </c>
      <c r="E7" s="285"/>
      <c r="F7" s="145">
        <v>154</v>
      </c>
      <c r="G7" s="145">
        <f>30*5</f>
        <v>150</v>
      </c>
      <c r="H7" s="145"/>
      <c r="I7" s="146"/>
      <c r="J7" s="147"/>
      <c r="K7" s="139"/>
    </row>
    <row r="8" spans="1:12" x14ac:dyDescent="0.15">
      <c r="A8" s="136"/>
      <c r="B8" s="126"/>
      <c r="C8" s="126"/>
      <c r="D8" s="126"/>
      <c r="E8" s="126"/>
      <c r="F8" s="126"/>
      <c r="G8" s="126"/>
      <c r="H8" s="126"/>
      <c r="J8" s="144"/>
      <c r="K8" s="139"/>
    </row>
    <row r="9" spans="1:12" ht="11.25" customHeight="1" x14ac:dyDescent="0.15">
      <c r="A9" s="136"/>
      <c r="B9" s="258" t="s">
        <v>136</v>
      </c>
      <c r="C9" s="258"/>
      <c r="D9" s="259" t="s">
        <v>137</v>
      </c>
      <c r="E9" s="259" t="s">
        <v>138</v>
      </c>
      <c r="F9" s="259" t="s">
        <v>139</v>
      </c>
      <c r="G9" s="259"/>
      <c r="H9" s="259" t="s">
        <v>140</v>
      </c>
      <c r="I9" s="259"/>
      <c r="J9" s="260" t="s">
        <v>141</v>
      </c>
      <c r="K9" s="139"/>
    </row>
    <row r="10" spans="1:12" ht="11.25" customHeight="1" x14ac:dyDescent="0.15">
      <c r="A10" s="136"/>
      <c r="B10" s="258"/>
      <c r="C10" s="258"/>
      <c r="D10" s="259"/>
      <c r="E10" s="259"/>
      <c r="F10" s="150" t="s">
        <v>142</v>
      </c>
      <c r="G10" s="149" t="s">
        <v>143</v>
      </c>
      <c r="H10" s="150" t="s">
        <v>142</v>
      </c>
      <c r="I10" s="151" t="s">
        <v>143</v>
      </c>
      <c r="J10" s="260"/>
      <c r="K10" s="139"/>
    </row>
    <row r="11" spans="1:12" ht="18" customHeight="1" x14ac:dyDescent="0.15">
      <c r="A11" s="136"/>
      <c r="B11" s="152"/>
      <c r="C11" s="153"/>
      <c r="D11" s="154"/>
      <c r="E11" s="155"/>
      <c r="F11" s="156"/>
      <c r="G11" s="157"/>
      <c r="H11" s="156"/>
      <c r="I11" s="158"/>
      <c r="J11" s="159">
        <f>TRUNC(E11*(F11*H11+G11*I11),2)</f>
        <v>0</v>
      </c>
      <c r="K11" s="139"/>
      <c r="L11" s="160"/>
    </row>
    <row r="12" spans="1:12" x14ac:dyDescent="0.15">
      <c r="A12" s="136"/>
      <c r="B12" s="152"/>
      <c r="C12" s="153"/>
      <c r="D12" s="154"/>
      <c r="E12" s="161"/>
      <c r="F12" s="156"/>
      <c r="G12" s="157"/>
      <c r="H12" s="156"/>
      <c r="I12" s="158"/>
      <c r="J12" s="159"/>
      <c r="K12" s="139"/>
      <c r="L12" s="160"/>
    </row>
    <row r="13" spans="1:12" x14ac:dyDescent="0.15">
      <c r="A13" s="136"/>
      <c r="B13" s="152"/>
      <c r="C13" s="153"/>
      <c r="D13" s="154"/>
      <c r="E13" s="161"/>
      <c r="F13" s="156"/>
      <c r="G13" s="157"/>
      <c r="H13" s="156"/>
      <c r="I13" s="158"/>
      <c r="J13" s="159"/>
      <c r="K13" s="139"/>
      <c r="L13" s="160"/>
    </row>
    <row r="14" spans="1:12" x14ac:dyDescent="0.15">
      <c r="A14" s="136"/>
      <c r="B14" s="152"/>
      <c r="C14" s="153"/>
      <c r="D14" s="154"/>
      <c r="E14" s="161"/>
      <c r="F14" s="156"/>
      <c r="G14" s="157"/>
      <c r="H14" s="156"/>
      <c r="I14" s="158"/>
      <c r="J14" s="159"/>
      <c r="K14" s="139"/>
      <c r="L14" s="160"/>
    </row>
    <row r="15" spans="1:12" x14ac:dyDescent="0.15">
      <c r="A15" s="136"/>
      <c r="B15" s="261" t="s">
        <v>144</v>
      </c>
      <c r="C15" s="261"/>
      <c r="D15" s="261"/>
      <c r="E15" s="261"/>
      <c r="F15" s="261"/>
      <c r="G15" s="261"/>
      <c r="H15" s="261"/>
      <c r="I15" s="261"/>
      <c r="J15" s="162">
        <f>SUM(J11:J14)</f>
        <v>0</v>
      </c>
      <c r="K15" s="139"/>
    </row>
    <row r="16" spans="1:12" ht="8.1" customHeight="1" x14ac:dyDescent="0.15">
      <c r="A16" s="136"/>
      <c r="B16" s="126"/>
      <c r="C16" s="126"/>
      <c r="D16" s="126"/>
      <c r="E16" s="126"/>
      <c r="F16" s="126"/>
      <c r="G16" s="126"/>
      <c r="H16" s="126"/>
      <c r="I16" s="163"/>
      <c r="J16" s="144"/>
      <c r="K16" s="139"/>
    </row>
    <row r="17" spans="1:11" ht="11.25" customHeight="1" x14ac:dyDescent="0.15">
      <c r="A17" s="136"/>
      <c r="B17" s="259" t="s">
        <v>145</v>
      </c>
      <c r="C17" s="259"/>
      <c r="D17" s="259"/>
      <c r="E17" s="259"/>
      <c r="F17" s="260" t="s">
        <v>137</v>
      </c>
      <c r="G17" s="260" t="s">
        <v>146</v>
      </c>
      <c r="H17" s="260" t="s">
        <v>147</v>
      </c>
      <c r="I17" s="260" t="s">
        <v>148</v>
      </c>
      <c r="J17" s="260" t="s">
        <v>141</v>
      </c>
      <c r="K17" s="139"/>
    </row>
    <row r="18" spans="1:11" ht="11.25" customHeight="1" x14ac:dyDescent="0.15">
      <c r="A18" s="136"/>
      <c r="B18" s="259"/>
      <c r="C18" s="259"/>
      <c r="D18" s="259"/>
      <c r="E18" s="259"/>
      <c r="F18" s="260"/>
      <c r="G18" s="260"/>
      <c r="H18" s="260"/>
      <c r="I18" s="260"/>
      <c r="J18" s="260"/>
      <c r="K18" s="139"/>
    </row>
    <row r="19" spans="1:11" ht="29.25" customHeight="1" x14ac:dyDescent="0.15">
      <c r="A19" s="136"/>
      <c r="B19" s="281" t="s">
        <v>229</v>
      </c>
      <c r="C19" s="281"/>
      <c r="D19" s="281"/>
      <c r="E19" s="281"/>
      <c r="F19" s="38" t="s">
        <v>230</v>
      </c>
      <c r="G19" s="38" t="s">
        <v>151</v>
      </c>
      <c r="H19" s="39">
        <v>1.2</v>
      </c>
      <c r="I19" s="39">
        <v>18.010000000000002</v>
      </c>
      <c r="J19" s="39">
        <f>TRUNC(H19*I19,2)</f>
        <v>21.61</v>
      </c>
      <c r="K19" s="139"/>
    </row>
    <row r="20" spans="1:11" ht="12.75" customHeight="1" x14ac:dyDescent="0.15">
      <c r="A20" s="136"/>
      <c r="B20" s="283" t="s">
        <v>258</v>
      </c>
      <c r="C20" s="283"/>
      <c r="D20" s="283"/>
      <c r="E20" s="283"/>
      <c r="F20" s="38" t="s">
        <v>259</v>
      </c>
      <c r="G20" s="38" t="s">
        <v>151</v>
      </c>
      <c r="H20" s="39">
        <v>1.2</v>
      </c>
      <c r="I20" s="39">
        <v>21.35</v>
      </c>
      <c r="J20" s="39">
        <f>TRUNC(H20*I20,2)</f>
        <v>25.62</v>
      </c>
      <c r="K20" s="139"/>
    </row>
    <row r="21" spans="1:11" x14ac:dyDescent="0.15">
      <c r="A21" s="136"/>
      <c r="B21" s="167"/>
      <c r="C21" s="168"/>
      <c r="D21" s="169"/>
      <c r="E21" s="170"/>
      <c r="F21" s="171"/>
      <c r="G21" s="155"/>
      <c r="H21" s="156"/>
      <c r="I21" s="172"/>
      <c r="J21" s="166"/>
      <c r="K21" s="139"/>
    </row>
    <row r="22" spans="1:11" x14ac:dyDescent="0.15">
      <c r="A22" s="136"/>
      <c r="B22" s="261" t="s">
        <v>154</v>
      </c>
      <c r="C22" s="261"/>
      <c r="D22" s="261"/>
      <c r="E22" s="261"/>
      <c r="F22" s="261"/>
      <c r="G22" s="261"/>
      <c r="H22" s="261"/>
      <c r="I22" s="261"/>
      <c r="J22" s="162">
        <f>SUM(J19:J21)</f>
        <v>47.230000000000004</v>
      </c>
      <c r="K22" s="139"/>
    </row>
    <row r="23" spans="1:11" ht="8.1" customHeight="1" x14ac:dyDescent="0.15">
      <c r="A23" s="136"/>
      <c r="B23" s="178"/>
      <c r="C23" s="178"/>
      <c r="D23" s="178"/>
      <c r="E23" s="178"/>
      <c r="F23" s="178"/>
      <c r="G23" s="178"/>
      <c r="H23" s="178"/>
      <c r="I23" s="179"/>
      <c r="J23" s="144"/>
      <c r="K23" s="139"/>
    </row>
    <row r="24" spans="1:11" ht="12.75" customHeight="1" x14ac:dyDescent="0.15">
      <c r="A24" s="136"/>
      <c r="B24" s="264" t="s">
        <v>155</v>
      </c>
      <c r="C24" s="264"/>
      <c r="D24" s="180">
        <v>1</v>
      </c>
      <c r="E24" s="181" t="str">
        <f>+J3</f>
        <v>M</v>
      </c>
      <c r="F24" s="264" t="s">
        <v>156</v>
      </c>
      <c r="G24" s="264"/>
      <c r="H24" s="264"/>
      <c r="I24" s="182">
        <v>0.05</v>
      </c>
      <c r="J24" s="147">
        <f>+TRUNC(J22*I24,2)</f>
        <v>2.36</v>
      </c>
      <c r="K24" s="139"/>
    </row>
    <row r="25" spans="1:11" ht="12.75" customHeight="1" x14ac:dyDescent="0.15">
      <c r="A25" s="136"/>
      <c r="B25" s="265" t="s">
        <v>157</v>
      </c>
      <c r="C25" s="265"/>
      <c r="D25" s="265"/>
      <c r="E25" s="265"/>
      <c r="F25" s="265"/>
      <c r="G25" s="265"/>
      <c r="H25" s="265"/>
      <c r="I25" s="265"/>
      <c r="J25" s="147">
        <f>TRUNC((J15+J22+J24)/D24,2)</f>
        <v>49.59</v>
      </c>
      <c r="K25" s="139"/>
    </row>
    <row r="26" spans="1:11" ht="8.1" customHeight="1" x14ac:dyDescent="0.15">
      <c r="A26" s="136"/>
      <c r="B26" s="126"/>
      <c r="C26" s="126"/>
      <c r="D26" s="126"/>
      <c r="E26" s="126"/>
      <c r="F26" s="126"/>
      <c r="G26" s="126"/>
      <c r="H26" s="126"/>
      <c r="I26" s="163"/>
      <c r="J26" s="144"/>
      <c r="K26" s="139"/>
    </row>
    <row r="27" spans="1:11" ht="11.25" customHeight="1" x14ac:dyDescent="0.15">
      <c r="A27" s="136"/>
      <c r="B27" s="259" t="s">
        <v>158</v>
      </c>
      <c r="C27" s="259"/>
      <c r="D27" s="259"/>
      <c r="E27" s="259"/>
      <c r="F27" s="266" t="s">
        <v>137</v>
      </c>
      <c r="G27" s="266" t="s">
        <v>159</v>
      </c>
      <c r="H27" s="183" t="s">
        <v>160</v>
      </c>
      <c r="I27" s="267" t="s">
        <v>161</v>
      </c>
      <c r="J27" s="260" t="s">
        <v>162</v>
      </c>
      <c r="K27" s="139"/>
    </row>
    <row r="28" spans="1:11" x14ac:dyDescent="0.15">
      <c r="A28" s="136"/>
      <c r="B28" s="259"/>
      <c r="C28" s="259"/>
      <c r="D28" s="259"/>
      <c r="E28" s="259"/>
      <c r="F28" s="266"/>
      <c r="G28" s="266"/>
      <c r="H28" s="185" t="s">
        <v>163</v>
      </c>
      <c r="I28" s="267"/>
      <c r="J28" s="260"/>
      <c r="K28" s="139"/>
    </row>
    <row r="29" spans="1:11" ht="12" customHeight="1" x14ac:dyDescent="0.15">
      <c r="A29" s="186"/>
      <c r="B29" s="268" t="s">
        <v>260</v>
      </c>
      <c r="C29" s="268"/>
      <c r="D29" s="268"/>
      <c r="E29" s="268"/>
      <c r="F29" s="187" t="s">
        <v>42</v>
      </c>
      <c r="G29" s="241" t="s">
        <v>190</v>
      </c>
      <c r="H29" s="241">
        <v>118.63</v>
      </c>
      <c r="I29" s="241">
        <v>0.5</v>
      </c>
      <c r="J29" s="187">
        <f>TRUNC(H29*I29,2)</f>
        <v>59.31</v>
      </c>
      <c r="K29" s="188"/>
    </row>
    <row r="30" spans="1:11" x14ac:dyDescent="0.15">
      <c r="A30" s="186"/>
      <c r="B30" s="269" t="s">
        <v>261</v>
      </c>
      <c r="C30" s="269"/>
      <c r="D30" s="269"/>
      <c r="E30" s="269"/>
      <c r="F30" s="187" t="s">
        <v>42</v>
      </c>
      <c r="G30" s="241" t="s">
        <v>190</v>
      </c>
      <c r="H30" s="241">
        <v>139.1</v>
      </c>
      <c r="I30" s="241">
        <v>0.2</v>
      </c>
      <c r="J30" s="187">
        <f>TRUNC(H30*I30,2)</f>
        <v>27.82</v>
      </c>
      <c r="K30" s="188"/>
    </row>
    <row r="31" spans="1:11" x14ac:dyDescent="0.15">
      <c r="A31" s="186"/>
      <c r="B31" s="269"/>
      <c r="C31" s="269"/>
      <c r="D31" s="269"/>
      <c r="E31" s="269"/>
      <c r="F31" s="269"/>
      <c r="G31" s="269"/>
      <c r="H31" s="269"/>
      <c r="I31" s="269"/>
      <c r="J31" s="187">
        <f>TRUNC(H31*I31,2)</f>
        <v>0</v>
      </c>
      <c r="K31" s="188"/>
    </row>
    <row r="32" spans="1:11" x14ac:dyDescent="0.15">
      <c r="A32" s="136"/>
      <c r="B32" s="261" t="s">
        <v>166</v>
      </c>
      <c r="C32" s="261"/>
      <c r="D32" s="261"/>
      <c r="E32" s="261"/>
      <c r="F32" s="261"/>
      <c r="G32" s="261"/>
      <c r="H32" s="261"/>
      <c r="I32" s="261"/>
      <c r="J32" s="162">
        <f>SUM(J29:J31)</f>
        <v>87.13</v>
      </c>
      <c r="K32" s="139"/>
    </row>
    <row r="33" spans="1:12" ht="8.1" customHeight="1" x14ac:dyDescent="0.15">
      <c r="A33" s="136"/>
      <c r="B33" s="178"/>
      <c r="C33" s="178"/>
      <c r="D33" s="178"/>
      <c r="E33" s="178"/>
      <c r="F33" s="178"/>
      <c r="G33" s="178"/>
      <c r="H33" s="178"/>
      <c r="I33" s="179"/>
      <c r="J33" s="144"/>
      <c r="K33" s="139"/>
    </row>
    <row r="34" spans="1:12" ht="12" customHeight="1" x14ac:dyDescent="0.15">
      <c r="A34" s="136"/>
      <c r="B34" s="259" t="s">
        <v>167</v>
      </c>
      <c r="C34" s="259"/>
      <c r="D34" s="259"/>
      <c r="E34" s="259"/>
      <c r="F34" s="259" t="s">
        <v>137</v>
      </c>
      <c r="G34" s="259" t="s">
        <v>159</v>
      </c>
      <c r="H34" s="183" t="s">
        <v>160</v>
      </c>
      <c r="I34" s="271" t="s">
        <v>161</v>
      </c>
      <c r="J34" s="260" t="s">
        <v>162</v>
      </c>
      <c r="K34" s="139"/>
    </row>
    <row r="35" spans="1:12" x14ac:dyDescent="0.15">
      <c r="A35" s="136"/>
      <c r="B35" s="259"/>
      <c r="C35" s="259"/>
      <c r="D35" s="259"/>
      <c r="E35" s="259"/>
      <c r="F35" s="259"/>
      <c r="G35" s="259"/>
      <c r="H35" s="191" t="s">
        <v>163</v>
      </c>
      <c r="I35" s="271"/>
      <c r="J35" s="260"/>
      <c r="K35" s="139"/>
    </row>
    <row r="36" spans="1:12" x14ac:dyDescent="0.15">
      <c r="A36" s="136"/>
      <c r="B36" s="272"/>
      <c r="C36" s="272"/>
      <c r="D36" s="272"/>
      <c r="E36" s="272"/>
      <c r="F36" s="192"/>
      <c r="G36" s="192"/>
      <c r="H36" s="193"/>
      <c r="I36" s="194"/>
      <c r="J36" s="166">
        <f>H36*I36</f>
        <v>0</v>
      </c>
      <c r="K36" s="139"/>
    </row>
    <row r="37" spans="1:12" x14ac:dyDescent="0.15">
      <c r="A37" s="136"/>
      <c r="B37" s="272"/>
      <c r="C37" s="272"/>
      <c r="D37" s="272"/>
      <c r="E37" s="272"/>
      <c r="F37" s="195"/>
      <c r="G37" s="195"/>
      <c r="H37" s="196"/>
      <c r="I37" s="197"/>
      <c r="J37" s="159"/>
      <c r="K37" s="139"/>
    </row>
    <row r="38" spans="1:12" x14ac:dyDescent="0.15">
      <c r="A38" s="136"/>
      <c r="B38" s="272"/>
      <c r="C38" s="272"/>
      <c r="D38" s="272"/>
      <c r="E38" s="272"/>
      <c r="F38" s="195"/>
      <c r="G38" s="195"/>
      <c r="H38" s="196"/>
      <c r="I38" s="197"/>
      <c r="J38" s="159"/>
      <c r="K38" s="139"/>
    </row>
    <row r="39" spans="1:12" x14ac:dyDescent="0.15">
      <c r="A39" s="136"/>
      <c r="B39" s="136"/>
      <c r="C39" s="126"/>
      <c r="D39" s="126"/>
      <c r="E39" s="126"/>
      <c r="F39" s="195"/>
      <c r="G39" s="195"/>
      <c r="H39" s="196"/>
      <c r="I39" s="197"/>
      <c r="J39" s="159"/>
      <c r="K39" s="139"/>
    </row>
    <row r="40" spans="1:12" x14ac:dyDescent="0.15">
      <c r="A40" s="136"/>
      <c r="B40" s="261" t="s">
        <v>168</v>
      </c>
      <c r="C40" s="261"/>
      <c r="D40" s="261"/>
      <c r="E40" s="261"/>
      <c r="F40" s="261"/>
      <c r="G40" s="261"/>
      <c r="H40" s="261"/>
      <c r="I40" s="261"/>
      <c r="J40" s="162">
        <f>SUM(J36:J39)</f>
        <v>0</v>
      </c>
      <c r="K40" s="139"/>
    </row>
    <row r="41" spans="1:12" ht="8.1" customHeight="1" x14ac:dyDescent="0.15">
      <c r="A41" s="136"/>
      <c r="B41" s="126"/>
      <c r="C41" s="126"/>
      <c r="D41" s="126"/>
      <c r="E41" s="126"/>
      <c r="F41" s="126"/>
      <c r="G41" s="126"/>
      <c r="H41" s="126"/>
      <c r="I41" s="163"/>
      <c r="J41" s="144"/>
      <c r="K41" s="139"/>
    </row>
    <row r="42" spans="1:12" x14ac:dyDescent="0.15">
      <c r="A42" s="136"/>
      <c r="B42" s="261" t="s">
        <v>169</v>
      </c>
      <c r="C42" s="261"/>
      <c r="D42" s="261"/>
      <c r="E42" s="261"/>
      <c r="F42" s="261"/>
      <c r="G42" s="261"/>
      <c r="H42" s="261"/>
      <c r="I42" s="261"/>
      <c r="J42" s="198">
        <f>+J32+J25+J40</f>
        <v>136.72</v>
      </c>
      <c r="K42" s="139"/>
    </row>
    <row r="43" spans="1:12" ht="8.1" customHeight="1" x14ac:dyDescent="0.15">
      <c r="A43" s="136"/>
      <c r="B43" s="126"/>
      <c r="C43" s="126"/>
      <c r="D43" s="126"/>
      <c r="E43" s="126"/>
      <c r="F43" s="126"/>
      <c r="G43" s="126"/>
      <c r="H43" s="126"/>
      <c r="I43" s="163"/>
      <c r="J43" s="144"/>
      <c r="K43" s="139"/>
    </row>
    <row r="44" spans="1:12" ht="12" customHeight="1" x14ac:dyDescent="0.15">
      <c r="A44" s="136"/>
      <c r="B44" s="259" t="s">
        <v>170</v>
      </c>
      <c r="C44" s="259"/>
      <c r="D44" s="259" t="s">
        <v>137</v>
      </c>
      <c r="E44" s="183" t="s">
        <v>171</v>
      </c>
      <c r="F44" s="183" t="s">
        <v>171</v>
      </c>
      <c r="G44" s="183" t="s">
        <v>171</v>
      </c>
      <c r="H44" s="183" t="s">
        <v>160</v>
      </c>
      <c r="I44" s="184" t="s">
        <v>161</v>
      </c>
      <c r="J44" s="260" t="s">
        <v>162</v>
      </c>
      <c r="K44" s="139"/>
      <c r="L44" s="144"/>
    </row>
    <row r="45" spans="1:12" x14ac:dyDescent="0.15">
      <c r="A45" s="136"/>
      <c r="B45" s="259"/>
      <c r="C45" s="259"/>
      <c r="D45" s="259"/>
      <c r="E45" s="191" t="s">
        <v>172</v>
      </c>
      <c r="F45" s="191" t="s">
        <v>173</v>
      </c>
      <c r="G45" s="191" t="s">
        <v>174</v>
      </c>
      <c r="H45" s="191" t="s">
        <v>163</v>
      </c>
      <c r="I45" s="199" t="s">
        <v>175</v>
      </c>
      <c r="J45" s="260"/>
      <c r="K45" s="139"/>
    </row>
    <row r="46" spans="1:12" x14ac:dyDescent="0.15">
      <c r="A46" s="136"/>
      <c r="B46" s="200"/>
      <c r="C46" s="131"/>
      <c r="D46" s="201"/>
      <c r="E46" s="201"/>
      <c r="F46" s="201"/>
      <c r="G46" s="201"/>
      <c r="H46" s="202"/>
      <c r="I46" s="203"/>
      <c r="J46" s="204"/>
      <c r="K46" s="139"/>
    </row>
    <row r="47" spans="1:12" x14ac:dyDescent="0.15">
      <c r="A47" s="136"/>
      <c r="B47" s="186"/>
      <c r="C47" s="126"/>
      <c r="D47" s="205"/>
      <c r="E47" s="205"/>
      <c r="F47" s="205"/>
      <c r="G47" s="205"/>
      <c r="H47" s="206"/>
      <c r="I47" s="207"/>
      <c r="J47" s="159"/>
      <c r="K47" s="139"/>
    </row>
    <row r="48" spans="1:12" x14ac:dyDescent="0.15">
      <c r="A48" s="136"/>
      <c r="B48" s="208"/>
      <c r="C48" s="209"/>
      <c r="D48" s="205"/>
      <c r="E48" s="205"/>
      <c r="F48" s="205"/>
      <c r="G48" s="205"/>
      <c r="H48" s="206"/>
      <c r="I48" s="207"/>
      <c r="J48" s="159"/>
      <c r="K48" s="139"/>
    </row>
    <row r="49" spans="1:14" x14ac:dyDescent="0.15">
      <c r="A49" s="136"/>
      <c r="B49" s="261" t="s">
        <v>176</v>
      </c>
      <c r="C49" s="261"/>
      <c r="D49" s="261"/>
      <c r="E49" s="261"/>
      <c r="F49" s="261"/>
      <c r="G49" s="261"/>
      <c r="H49" s="261"/>
      <c r="I49" s="261"/>
      <c r="J49" s="198"/>
      <c r="K49" s="139"/>
    </row>
    <row r="50" spans="1:14" ht="8.1" customHeight="1" x14ac:dyDescent="0.15">
      <c r="A50" s="136"/>
      <c r="B50" s="126"/>
      <c r="C50" s="126"/>
      <c r="D50" s="126"/>
      <c r="E50" s="126"/>
      <c r="F50" s="126"/>
      <c r="G50" s="126"/>
      <c r="H50" s="126"/>
      <c r="I50" s="163"/>
      <c r="J50" s="144"/>
      <c r="K50" s="139"/>
    </row>
    <row r="51" spans="1:14" x14ac:dyDescent="0.15">
      <c r="A51" s="136"/>
      <c r="B51" s="210" t="s">
        <v>177</v>
      </c>
      <c r="C51" s="132"/>
      <c r="D51" s="132"/>
      <c r="E51" s="132"/>
      <c r="F51" s="132"/>
      <c r="G51" s="132"/>
      <c r="H51" s="132"/>
      <c r="I51" s="211"/>
      <c r="J51" s="212">
        <f>+J49+J42</f>
        <v>136.72</v>
      </c>
      <c r="K51" s="139"/>
    </row>
    <row r="52" spans="1:14" s="127" customFormat="1" x14ac:dyDescent="0.15">
      <c r="A52" s="136"/>
      <c r="B52" s="210" t="s">
        <v>178</v>
      </c>
      <c r="C52" s="132"/>
      <c r="D52" s="213">
        <v>0.309</v>
      </c>
      <c r="E52" s="132"/>
      <c r="F52" s="132"/>
      <c r="G52" s="132"/>
      <c r="H52" s="132"/>
      <c r="J52" s="212">
        <f>TRUNC(J51*D52,2)</f>
        <v>42.24</v>
      </c>
      <c r="K52" s="139"/>
    </row>
    <row r="53" spans="1:14" x14ac:dyDescent="0.15">
      <c r="A53" s="186"/>
      <c r="B53" s="214" t="s">
        <v>179</v>
      </c>
      <c r="C53" s="215"/>
      <c r="D53" s="215"/>
      <c r="E53" s="215"/>
      <c r="F53" s="215"/>
      <c r="G53" s="215"/>
      <c r="H53" s="215"/>
      <c r="I53" s="216"/>
      <c r="J53" s="198">
        <f>ROUND(J52+J51,2)</f>
        <v>178.96</v>
      </c>
      <c r="K53" s="188"/>
    </row>
    <row r="54" spans="1:14" ht="7.5" customHeight="1" x14ac:dyDescent="0.15">
      <c r="A54" s="136"/>
      <c r="B54" s="126"/>
      <c r="C54" s="126"/>
      <c r="D54" s="126"/>
      <c r="E54" s="126"/>
      <c r="F54" s="126"/>
      <c r="G54" s="126"/>
      <c r="H54" s="126"/>
      <c r="I54" s="163"/>
      <c r="J54" s="144"/>
      <c r="K54" s="139"/>
    </row>
    <row r="55" spans="1:14" ht="12.75" customHeight="1" x14ac:dyDescent="0.15">
      <c r="A55" s="136"/>
      <c r="B55" s="217" t="s">
        <v>180</v>
      </c>
      <c r="C55" s="218"/>
      <c r="D55" s="218"/>
      <c r="E55" s="218"/>
      <c r="F55" s="218"/>
      <c r="G55" s="218"/>
      <c r="H55" s="218"/>
      <c r="I55" s="218"/>
      <c r="J55" s="219"/>
      <c r="K55" s="139"/>
    </row>
    <row r="56" spans="1:14" ht="12.75" customHeight="1" x14ac:dyDescent="0.15">
      <c r="A56" s="136"/>
      <c r="B56" s="273" t="s">
        <v>181</v>
      </c>
      <c r="C56" s="273"/>
      <c r="D56" s="273"/>
      <c r="E56" s="273"/>
      <c r="F56" s="273"/>
      <c r="G56" s="273"/>
      <c r="H56" s="273"/>
      <c r="I56" s="273"/>
      <c r="J56" s="273"/>
      <c r="K56" s="139"/>
    </row>
    <row r="57" spans="1:14" ht="12.6" customHeight="1" x14ac:dyDescent="0.15">
      <c r="A57" s="136"/>
      <c r="B57" s="220"/>
      <c r="C57" s="221"/>
      <c r="D57" s="221"/>
      <c r="E57" s="221"/>
      <c r="F57" s="221"/>
      <c r="G57" s="221"/>
      <c r="H57" s="221"/>
      <c r="I57" s="221"/>
      <c r="J57" s="222"/>
      <c r="K57" s="139"/>
      <c r="N57" s="223"/>
    </row>
    <row r="58" spans="1:14" ht="7.5" customHeight="1" x14ac:dyDescent="0.15">
      <c r="A58" s="208"/>
      <c r="B58" s="209"/>
      <c r="C58" s="209"/>
      <c r="D58" s="209"/>
      <c r="E58" s="209"/>
      <c r="F58" s="209"/>
      <c r="G58" s="209"/>
      <c r="H58" s="209"/>
      <c r="I58" s="224"/>
      <c r="J58" s="225"/>
      <c r="K58" s="226"/>
    </row>
    <row r="59" spans="1:14" x14ac:dyDescent="0.15">
      <c r="B59" s="126"/>
      <c r="C59" s="126"/>
      <c r="D59" s="126"/>
      <c r="E59" s="126"/>
      <c r="F59" s="126"/>
      <c r="G59" s="126"/>
      <c r="H59" s="126"/>
      <c r="I59" s="163"/>
    </row>
    <row r="60" spans="1:14" x14ac:dyDescent="0.15">
      <c r="B60" s="227"/>
      <c r="C60" s="227"/>
      <c r="D60" s="126"/>
      <c r="E60" s="126"/>
      <c r="F60" s="126"/>
      <c r="G60" s="126"/>
      <c r="H60" s="126"/>
      <c r="I60" s="163"/>
      <c r="J60" s="144"/>
      <c r="N60" s="223"/>
    </row>
    <row r="61" spans="1:14" x14ac:dyDescent="0.15">
      <c r="B61" s="126"/>
      <c r="C61" s="126"/>
      <c r="D61" s="126"/>
      <c r="E61" s="126"/>
      <c r="F61" s="126"/>
      <c r="G61" s="126"/>
      <c r="H61" s="126"/>
      <c r="I61" s="163"/>
      <c r="J61" s="144"/>
    </row>
    <row r="62" spans="1:14" x14ac:dyDescent="0.15">
      <c r="B62" s="126"/>
      <c r="C62" s="126"/>
      <c r="D62" s="126"/>
      <c r="E62" s="126"/>
      <c r="F62" s="126"/>
      <c r="G62" s="126"/>
      <c r="H62" s="126"/>
      <c r="I62" s="163"/>
      <c r="J62" s="144"/>
    </row>
  </sheetData>
  <mergeCells count="46">
    <mergeCell ref="B49:I49"/>
    <mergeCell ref="B56:J56"/>
    <mergeCell ref="J34:J35"/>
    <mergeCell ref="B36:E38"/>
    <mergeCell ref="B40:I40"/>
    <mergeCell ref="B42:I42"/>
    <mergeCell ref="B44:C45"/>
    <mergeCell ref="D44:D45"/>
    <mergeCell ref="J44:J45"/>
    <mergeCell ref="B32:I32"/>
    <mergeCell ref="B34:E35"/>
    <mergeCell ref="F34:F35"/>
    <mergeCell ref="G34:G35"/>
    <mergeCell ref="I34:I35"/>
    <mergeCell ref="J27:J28"/>
    <mergeCell ref="B29:E29"/>
    <mergeCell ref="B30:E30"/>
    <mergeCell ref="B31:E31"/>
    <mergeCell ref="F31:I31"/>
    <mergeCell ref="B25:I25"/>
    <mergeCell ref="B27:E28"/>
    <mergeCell ref="F27:F28"/>
    <mergeCell ref="G27:G28"/>
    <mergeCell ref="I27:I28"/>
    <mergeCell ref="B19:E19"/>
    <mergeCell ref="B20:E20"/>
    <mergeCell ref="B22:I22"/>
    <mergeCell ref="B24:C24"/>
    <mergeCell ref="F24:H24"/>
    <mergeCell ref="J9:J10"/>
    <mergeCell ref="B15:I15"/>
    <mergeCell ref="B17:E18"/>
    <mergeCell ref="F17:F18"/>
    <mergeCell ref="G17:G18"/>
    <mergeCell ref="H17:H18"/>
    <mergeCell ref="I17:I18"/>
    <mergeCell ref="J17:J18"/>
    <mergeCell ref="C2:H3"/>
    <mergeCell ref="B4:E4"/>
    <mergeCell ref="B7:C7"/>
    <mergeCell ref="D7:E7"/>
    <mergeCell ref="B9:C10"/>
    <mergeCell ref="D9:D10"/>
    <mergeCell ref="E9:E10"/>
    <mergeCell ref="F9:G9"/>
    <mergeCell ref="H9:I9"/>
  </mergeCells>
  <printOptions horizontalCentered="1" verticalCentered="1"/>
  <pageMargins left="0.59027777777777801" right="0.59027777777777801" top="0.66944444444444395" bottom="0.74791666666666701" header="0.43333333333333302" footer="0.51180555555555496"/>
  <pageSetup paperSize="9" scale="97" orientation="landscape" horizontalDpi="300" verticalDpi="300"/>
  <headerFooter>
    <oddHeader>&amp;C&amp;16COMPOSIÇÃO DE CUSTOS UNITÁRIOS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Excel Android</Application>
  <ScaleCrop>false</ScaleCrop>
  <HeadingPairs>
    <vt:vector size="4" baseType="variant">
      <vt:variant>
        <vt:lpstr>Planilhas</vt:lpstr>
      </vt:variant>
      <vt:variant>
        <vt:i4>12</vt:i4>
      </vt:variant>
      <vt:variant>
        <vt:lpstr>Intervalos Nomeados</vt:lpstr>
      </vt:variant>
      <vt:variant>
        <vt:i4>9</vt:i4>
      </vt:variant>
    </vt:vector>
  </HeadingPairs>
  <TitlesOfParts>
    <vt:vector size="21" baseType="lpstr">
      <vt:lpstr>PLANILHA EXECUÇÃO</vt:lpstr>
      <vt:lpstr>MEMORIAL EXECUÇÃO</vt:lpstr>
      <vt:lpstr>CRONOGRAMA EXECUÇÃO</vt:lpstr>
      <vt:lpstr>COMP. PAPEL DE PAREDE</vt:lpstr>
      <vt:lpstr>COMP. CARPETE</vt:lpstr>
      <vt:lpstr>COMP. GUARDA CORPO</vt:lpstr>
      <vt:lpstr>COMP. VIDRO</vt:lpstr>
      <vt:lpstr>COMP. PORTA DE VIDRO</vt:lpstr>
      <vt:lpstr>COMP. PAINEL MDF</vt:lpstr>
      <vt:lpstr>COMP. PAINEL MDF RIPADO</vt:lpstr>
      <vt:lpstr>COMP. PORTAS</vt:lpstr>
      <vt:lpstr>COMP. PERFIL LED</vt:lpstr>
      <vt:lpstr>COMP. CARPETE!Area_de_impressao</vt:lpstr>
      <vt:lpstr>COMP. GUARDA CORPO!Area_de_impressao</vt:lpstr>
      <vt:lpstr>COMP. PAINEL MDF!Area_de_impressao</vt:lpstr>
      <vt:lpstr>COMP. PAINEL MDF RIPADO!Area_de_impressao</vt:lpstr>
      <vt:lpstr>COMP. PAPEL DE PAREDE!Area_de_impressao</vt:lpstr>
      <vt:lpstr>COMP. PERFIL LED!Area_de_impressao</vt:lpstr>
      <vt:lpstr>COMP. PORTAS!Area_de_impressao</vt:lpstr>
      <vt:lpstr>MEMORIAL EXECUÇÃO!Area_de_impressao</vt:lpstr>
      <vt:lpstr>PLANILHA EXECUÇÃO!Area_de_impressao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Engepavi</dc:creator>
  <dc:description/>
  <cp:lastModifiedBy/>
  <cp:revision>2</cp:revision>
  <cp:lastPrinted>2021-12-17T12:22:44Z</cp:lastPrinted>
  <dcterms:created xsi:type="dcterms:W3CDTF">2006-08-03T13:28:41Z</dcterms:created>
  <dcterms:modified xsi:type="dcterms:W3CDTF">2023-06-19T15:21:31Z</dcterms:modified>
  <dc:language>pt-BR</dc:language>
</cp:coreProperties>
</file>