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MARA REFORMA TELHADO\"/>
    </mc:Choice>
  </mc:AlternateContent>
  <bookViews>
    <workbookView xWindow="0" yWindow="0" windowWidth="2370" windowHeight="0"/>
  </bookViews>
  <sheets>
    <sheet name="Planilha" sheetId="1" r:id="rId1"/>
    <sheet name="Memória de Cálculo" sheetId="4" r:id="rId2"/>
    <sheet name="Composição de Custos" sheetId="6" r:id="rId3"/>
    <sheet name="Cronograma" sheetId="3" r:id="rId4"/>
  </sheets>
  <definedNames>
    <definedName name="_xlnm.Print_Area" localSheetId="0">Planilha!$A$1:$G$116</definedName>
    <definedName name="_xlnm.Print_Titles" localSheetId="0">Planilha!$1:$10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8" i="1" l="1"/>
  <c r="G11" i="1"/>
  <c r="G20" i="1"/>
  <c r="G27" i="1"/>
  <c r="G32" i="1"/>
  <c r="G47" i="1"/>
  <c r="G52" i="1"/>
  <c r="G78" i="1"/>
  <c r="G83" i="1"/>
  <c r="G89" i="1"/>
  <c r="G109" i="1"/>
  <c r="B21" i="3"/>
  <c r="B20" i="3"/>
  <c r="B19" i="3"/>
  <c r="B18" i="3"/>
  <c r="B15" i="3"/>
  <c r="B17" i="3"/>
  <c r="B16" i="3"/>
  <c r="G107" i="1"/>
  <c r="G106" i="1"/>
  <c r="G39" i="1"/>
  <c r="G41" i="1"/>
  <c r="G40" i="1"/>
  <c r="G42" i="1"/>
  <c r="G105" i="1"/>
  <c r="E104" i="1"/>
  <c r="G104" i="1" s="1"/>
  <c r="G213" i="4"/>
  <c r="G101" i="1"/>
  <c r="G102" i="1"/>
  <c r="G103" i="1"/>
  <c r="E100" i="1"/>
  <c r="G100" i="1"/>
  <c r="G189" i="4"/>
  <c r="G190" i="4"/>
  <c r="G191" i="4"/>
  <c r="G192" i="4"/>
  <c r="G193" i="4"/>
  <c r="G194" i="4"/>
  <c r="G195" i="4"/>
  <c r="G196" i="4"/>
  <c r="G197" i="4"/>
  <c r="G198" i="4"/>
  <c r="G188" i="4"/>
  <c r="G91" i="1"/>
  <c r="G92" i="1"/>
  <c r="G93" i="1"/>
  <c r="G94" i="1"/>
  <c r="G95" i="1"/>
  <c r="G96" i="1"/>
  <c r="G37" i="1"/>
  <c r="G68" i="4"/>
  <c r="G64" i="4"/>
  <c r="G65" i="4"/>
  <c r="G66" i="4"/>
  <c r="G67" i="4"/>
  <c r="G85" i="1"/>
  <c r="G86" i="1"/>
  <c r="G87" i="1"/>
  <c r="G90" i="1"/>
  <c r="G84" i="1"/>
  <c r="G17" i="1"/>
  <c r="G81" i="1"/>
  <c r="G80" i="1"/>
  <c r="G79" i="1"/>
  <c r="G56" i="1"/>
  <c r="G57" i="1"/>
  <c r="G60" i="1"/>
  <c r="G61" i="1"/>
  <c r="G62" i="1"/>
  <c r="G64" i="1"/>
  <c r="G65" i="1"/>
  <c r="G66" i="1"/>
  <c r="G59" i="1"/>
  <c r="G55" i="1"/>
  <c r="G54" i="1"/>
  <c r="G70" i="1"/>
  <c r="G185" i="4"/>
  <c r="E50" i="1" s="1"/>
  <c r="G50" i="1" s="1"/>
  <c r="G68" i="1"/>
  <c r="G72" i="1"/>
  <c r="G71" i="1"/>
  <c r="G69" i="1"/>
  <c r="G75" i="1"/>
  <c r="G76" i="1"/>
  <c r="G74" i="1"/>
  <c r="G159" i="4"/>
  <c r="G158" i="4"/>
  <c r="G157" i="4"/>
  <c r="I17" i="3" l="1"/>
  <c r="M17" i="3" s="1"/>
  <c r="I19" i="3"/>
  <c r="L19" i="3" s="1"/>
  <c r="I18" i="3"/>
  <c r="K18" i="3" s="1"/>
  <c r="I16" i="3"/>
  <c r="L16" i="3" s="1"/>
  <c r="G199" i="4"/>
  <c r="E99" i="1" s="1"/>
  <c r="G99" i="1" s="1"/>
  <c r="G69" i="4"/>
  <c r="E18" i="1" s="1"/>
  <c r="G18" i="1" s="1"/>
  <c r="E49" i="1"/>
  <c r="G49" i="1" s="1"/>
  <c r="I15" i="3" s="1"/>
  <c r="L15" i="3" s="1"/>
  <c r="G171" i="4"/>
  <c r="B14" i="3"/>
  <c r="B13" i="3"/>
  <c r="B12" i="3"/>
  <c r="B11" i="3"/>
  <c r="E553" i="6"/>
  <c r="E490" i="6"/>
  <c r="G98" i="1" l="1"/>
  <c r="I20" i="3" s="1"/>
  <c r="J18" i="3"/>
  <c r="J16" i="3"/>
  <c r="K16" i="3"/>
  <c r="G153" i="4"/>
  <c r="E45" i="1" s="1"/>
  <c r="G149" i="4"/>
  <c r="E36" i="1" s="1"/>
  <c r="E450" i="6"/>
  <c r="E425" i="6"/>
  <c r="E35" i="1"/>
  <c r="E34" i="1"/>
  <c r="E397" i="6"/>
  <c r="G140" i="4"/>
  <c r="E33" i="1" s="1"/>
  <c r="E356" i="6"/>
  <c r="G129" i="4"/>
  <c r="G131" i="4" s="1"/>
  <c r="E28" i="1" s="1"/>
  <c r="G124" i="4"/>
  <c r="G126" i="4" s="1"/>
  <c r="G30" i="1"/>
  <c r="E324" i="6"/>
  <c r="G135" i="4"/>
  <c r="G134" i="4"/>
  <c r="E298" i="6"/>
  <c r="E272" i="6"/>
  <c r="G108" i="4"/>
  <c r="G97" i="4"/>
  <c r="G96" i="4"/>
  <c r="G95" i="4"/>
  <c r="G94" i="4"/>
  <c r="G93" i="4"/>
  <c r="G92" i="4"/>
  <c r="G91" i="4"/>
  <c r="G90" i="4"/>
  <c r="G89" i="4"/>
  <c r="G88" i="4"/>
  <c r="G87" i="4"/>
  <c r="G118" i="4"/>
  <c r="G120" i="4" s="1"/>
  <c r="E25" i="1" s="1"/>
  <c r="E244" i="6"/>
  <c r="E246" i="6" s="1"/>
  <c r="J231" i="6"/>
  <c r="J234" i="6" s="1"/>
  <c r="G112" i="4"/>
  <c r="E219" i="6"/>
  <c r="G107" i="4"/>
  <c r="G106" i="4"/>
  <c r="G105" i="4"/>
  <c r="G104" i="4"/>
  <c r="G103" i="4"/>
  <c r="G102" i="4"/>
  <c r="G101" i="4"/>
  <c r="E190" i="6"/>
  <c r="E192" i="6" s="1"/>
  <c r="J174" i="6"/>
  <c r="J179" i="6"/>
  <c r="J180" i="6" s="1"/>
  <c r="E137" i="6"/>
  <c r="G83" i="4"/>
  <c r="G82" i="4"/>
  <c r="G81" i="4"/>
  <c r="G80" i="4"/>
  <c r="G79" i="4"/>
  <c r="G78" i="4"/>
  <c r="G77" i="4"/>
  <c r="G76" i="4"/>
  <c r="G75" i="4"/>
  <c r="G74" i="4"/>
  <c r="G73" i="4"/>
  <c r="E165" i="6"/>
  <c r="E110" i="6"/>
  <c r="E89" i="6"/>
  <c r="E21" i="6"/>
  <c r="E45" i="6"/>
  <c r="M20" i="3" l="1"/>
  <c r="L20" i="3"/>
  <c r="E29" i="1"/>
  <c r="G29" i="1" s="1"/>
  <c r="G109" i="4"/>
  <c r="E23" i="1" s="1"/>
  <c r="G98" i="4"/>
  <c r="G136" i="4"/>
  <c r="G84" i="4"/>
  <c r="E21" i="1" s="1"/>
  <c r="E22" i="1" s="1"/>
  <c r="G52" i="4"/>
  <c r="G49" i="4"/>
  <c r="J56" i="6"/>
  <c r="J57" i="6" s="1"/>
  <c r="E62" i="6" s="1"/>
  <c r="J52" i="6"/>
  <c r="G60" i="4"/>
  <c r="E37" i="4"/>
  <c r="G37" i="4" s="1"/>
  <c r="E34" i="4"/>
  <c r="G34" i="4" s="1"/>
  <c r="E33" i="4"/>
  <c r="G33" i="4" s="1"/>
  <c r="G35" i="4"/>
  <c r="G36" i="4"/>
  <c r="G38" i="4"/>
  <c r="G53" i="4" l="1"/>
  <c r="E14" i="1" s="1"/>
  <c r="G14" i="1" s="1"/>
  <c r="E61" i="6"/>
  <c r="E65" i="6" s="1"/>
  <c r="E67" i="6" s="1"/>
  <c r="E69" i="6" s="1"/>
  <c r="J53" i="6"/>
  <c r="E32" i="4"/>
  <c r="G32" i="4" s="1"/>
  <c r="E31" i="4"/>
  <c r="G31" i="4" s="1"/>
  <c r="E30" i="4"/>
  <c r="G30" i="4" s="1"/>
  <c r="E29" i="4"/>
  <c r="G29" i="4" s="1"/>
  <c r="E28" i="4"/>
  <c r="G28" i="4" s="1"/>
  <c r="G22" i="4"/>
  <c r="G23" i="4"/>
  <c r="G24" i="4"/>
  <c r="G20" i="4"/>
  <c r="G21" i="4"/>
  <c r="G15" i="4"/>
  <c r="G16" i="4"/>
  <c r="G17" i="4"/>
  <c r="G18" i="4"/>
  <c r="G19" i="4"/>
  <c r="G14" i="4"/>
  <c r="G21" i="1"/>
  <c r="G22" i="1"/>
  <c r="G23" i="1"/>
  <c r="G25" i="1"/>
  <c r="G28" i="1"/>
  <c r="G33" i="1"/>
  <c r="G34" i="1"/>
  <c r="G35" i="1"/>
  <c r="G36" i="1"/>
  <c r="G45" i="1"/>
  <c r="G44" i="1" s="1"/>
  <c r="B10" i="3"/>
  <c r="G56" i="4"/>
  <c r="E15" i="1" s="1"/>
  <c r="G15" i="1" s="1"/>
  <c r="G59" i="4"/>
  <c r="G61" i="4" s="1"/>
  <c r="E16" i="1" s="1"/>
  <c r="G16" i="1" s="1"/>
  <c r="I14" i="3" l="1"/>
  <c r="L14" i="3" s="1"/>
  <c r="I12" i="3"/>
  <c r="G39" i="4"/>
  <c r="G113" i="4" s="1"/>
  <c r="G25" i="4"/>
  <c r="E12" i="1" s="1"/>
  <c r="G115" i="4" l="1"/>
  <c r="E24" i="1" s="1"/>
  <c r="G24" i="1" s="1"/>
  <c r="K12" i="3"/>
  <c r="J12" i="3"/>
  <c r="G12" i="1"/>
  <c r="E110" i="1"/>
  <c r="E13" i="1"/>
  <c r="G13" i="1" s="1"/>
  <c r="G113" i="1" l="1"/>
  <c r="I11" i="3"/>
  <c r="G110" i="1"/>
  <c r="E111" i="1"/>
  <c r="G111" i="1" s="1"/>
  <c r="I13" i="3"/>
  <c r="K13" i="3" l="1"/>
  <c r="J13" i="3"/>
  <c r="M11" i="3"/>
  <c r="L11" i="3"/>
  <c r="L24" i="3" s="1"/>
  <c r="K11" i="3"/>
  <c r="I10" i="3"/>
  <c r="J10" i="3" s="1"/>
  <c r="I21" i="3"/>
  <c r="M21" i="3" s="1"/>
  <c r="K24" i="3" l="1"/>
  <c r="I22" i="3"/>
  <c r="H18" i="3" s="1"/>
  <c r="J24" i="3"/>
  <c r="H19" i="3" l="1"/>
  <c r="H20" i="3"/>
  <c r="H16" i="3"/>
  <c r="J23" i="3"/>
  <c r="J25" i="3" s="1"/>
  <c r="H17" i="3"/>
  <c r="H21" i="3"/>
  <c r="L23" i="3"/>
  <c r="J26" i="3"/>
  <c r="K26" i="3" s="1"/>
  <c r="L26" i="3" s="1"/>
  <c r="M24" i="3"/>
  <c r="M26" i="3" l="1"/>
  <c r="H11" i="3"/>
  <c r="H13" i="3"/>
  <c r="H14" i="3"/>
  <c r="H12" i="3"/>
  <c r="H15" i="3"/>
  <c r="K23" i="3"/>
  <c r="K25" i="3" s="1"/>
  <c r="L25" i="3" s="1"/>
  <c r="H10" i="3"/>
  <c r="M23" i="3"/>
  <c r="M25" i="3" l="1"/>
  <c r="H22" i="3"/>
</calcChain>
</file>

<file path=xl/sharedStrings.xml><?xml version="1.0" encoding="utf-8"?>
<sst xmlns="http://schemas.openxmlformats.org/spreadsheetml/2006/main" count="1881" uniqueCount="526">
  <si>
    <t>CRONOGRAMA FISICO-FINANCEIRO</t>
  </si>
  <si>
    <t>SERVIÇOS</t>
  </si>
  <si>
    <t>%</t>
  </si>
  <si>
    <t>TOTAL</t>
  </si>
  <si>
    <t>VALOR GERAL DA OBRA TOTAL</t>
  </si>
  <si>
    <t>PLANILHA DE CUSTOS REFERENCIAIS</t>
  </si>
  <si>
    <t>ITEM</t>
  </si>
  <si>
    <t>ESPECIFICAÇÃO</t>
  </si>
  <si>
    <t>UND.</t>
  </si>
  <si>
    <t>QUANT.</t>
  </si>
  <si>
    <t>TOTAIS</t>
  </si>
  <si>
    <t>TOTAL MENSAL</t>
  </si>
  <si>
    <t>% MENSAL</t>
  </si>
  <si>
    <t>TOTAL ACUMULADO</t>
  </si>
  <si>
    <t>% ACUMULADO</t>
  </si>
  <si>
    <t>UNIT.</t>
  </si>
  <si>
    <t>______________________________________</t>
  </si>
  <si>
    <t>SERVIÇOS PRELIMINARES</t>
  </si>
  <si>
    <t>01</t>
  </si>
  <si>
    <t>02</t>
  </si>
  <si>
    <t>03</t>
  </si>
  <si>
    <t>COBERTURA</t>
  </si>
  <si>
    <t>m</t>
  </si>
  <si>
    <t>04</t>
  </si>
  <si>
    <t>05</t>
  </si>
  <si>
    <t>m2</t>
  </si>
  <si>
    <t>UN</t>
  </si>
  <si>
    <t>-</t>
  </si>
  <si>
    <t>und</t>
  </si>
  <si>
    <t>REVESTIMENTO DE PAREDE</t>
  </si>
  <si>
    <t>130317</t>
  </si>
  <si>
    <t>090312</t>
  </si>
  <si>
    <t>Calha em chapa galvanizada com largura de 40 cm</t>
  </si>
  <si>
    <t xml:space="preserve">Item </t>
  </si>
  <si>
    <t xml:space="preserve">Especificação </t>
  </si>
  <si>
    <t>REF.</t>
  </si>
  <si>
    <t>05.01</t>
  </si>
  <si>
    <t>04.01</t>
  </si>
  <si>
    <t>04.02</t>
  </si>
  <si>
    <t>04.03</t>
  </si>
  <si>
    <t>04.04</t>
  </si>
  <si>
    <t>03.01</t>
  </si>
  <si>
    <t>03.02</t>
  </si>
  <si>
    <t>02.01</t>
  </si>
  <si>
    <t>02.02</t>
  </si>
  <si>
    <t>01.01</t>
  </si>
  <si>
    <t>01.02</t>
  </si>
  <si>
    <t>01.03</t>
  </si>
  <si>
    <t>01.04</t>
  </si>
  <si>
    <t>01.05</t>
  </si>
  <si>
    <t>Comprimento (m)</t>
  </si>
  <si>
    <t>Altura (m)</t>
  </si>
  <si>
    <t>Largura (m)</t>
  </si>
  <si>
    <t>Quantidade</t>
  </si>
  <si>
    <t>Área (m²)</t>
  </si>
  <si>
    <t>02.03</t>
  </si>
  <si>
    <t>02.04</t>
  </si>
  <si>
    <t>02.05</t>
  </si>
  <si>
    <t>KG</t>
  </si>
  <si>
    <t>1</t>
  </si>
  <si>
    <t>2</t>
  </si>
  <si>
    <t>3</t>
  </si>
  <si>
    <t>Lados</t>
  </si>
  <si>
    <t>REFORMA DA CÂMARA MUNICIPAL DE GUARAPARI</t>
  </si>
  <si>
    <t>PREFEITURA MUNICIPAL DE GUARAPARI</t>
  </si>
  <si>
    <t>DATA BASE : LABOR/CT-UFES PADRÃO DER SETEMBRO/2021</t>
  </si>
  <si>
    <t>010208</t>
  </si>
  <si>
    <t>Retirada de revestimento antigo em reboco</t>
  </si>
  <si>
    <t>Almoxarifado</t>
  </si>
  <si>
    <t>Circulação externa as sala vereadores, banheiro e almoxarifado</t>
  </si>
  <si>
    <t>Sala Coletiva</t>
  </si>
  <si>
    <t>Plenário</t>
  </si>
  <si>
    <t>Sala de som</t>
  </si>
  <si>
    <t>Taquigrafia</t>
  </si>
  <si>
    <t>Cozinha</t>
  </si>
  <si>
    <t xml:space="preserve">Diretoria </t>
  </si>
  <si>
    <t>Procuradoria</t>
  </si>
  <si>
    <t>Banheiro</t>
  </si>
  <si>
    <t>Parede externa fundos da edificação</t>
  </si>
  <si>
    <r>
      <t>Item:</t>
    </r>
    <r>
      <rPr>
        <sz val="11"/>
        <color theme="1"/>
        <rFont val="Calibri"/>
        <family val="2"/>
        <scheme val="minor"/>
      </rPr>
      <t> 010208 - Retirada de revestimento antigo em reboco</t>
    </r>
  </si>
  <si>
    <r>
      <t>Unidade:</t>
    </r>
    <r>
      <rPr>
        <sz val="11"/>
        <color theme="1"/>
        <rFont val="Calibri"/>
        <family val="2"/>
        <scheme val="minor"/>
      </rPr>
      <t> m2</t>
    </r>
  </si>
  <si>
    <r>
      <t>Base:</t>
    </r>
    <r>
      <rPr>
        <sz val="11"/>
        <color theme="1"/>
        <rFont val="Calibri"/>
        <family val="2"/>
        <scheme val="minor"/>
      </rPr>
      <t> LABOR</t>
    </r>
  </si>
  <si>
    <r>
      <t>Código Base:</t>
    </r>
    <r>
      <rPr>
        <sz val="11"/>
        <color theme="1"/>
        <rFont val="Calibri"/>
        <family val="2"/>
        <scheme val="minor"/>
      </rPr>
      <t> '010208</t>
    </r>
  </si>
  <si>
    <r>
      <t>Fonte:</t>
    </r>
    <r>
      <rPr>
        <sz val="11"/>
        <color theme="1"/>
        <rFont val="Calibri"/>
        <family val="2"/>
        <scheme val="minor"/>
      </rPr>
      <t> LABOR</t>
    </r>
  </si>
  <si>
    <r>
      <t>Versão:</t>
    </r>
    <r>
      <rPr>
        <sz val="11"/>
        <color theme="1"/>
        <rFont val="Calibri"/>
        <family val="2"/>
        <scheme val="minor"/>
      </rPr>
      <t> 1</t>
    </r>
  </si>
  <si>
    <t>MÃO DE OBRA</t>
  </si>
  <si>
    <t>Unid</t>
  </si>
  <si>
    <t>Código</t>
  </si>
  <si>
    <t>Coefic.</t>
  </si>
  <si>
    <t>C. Prod.</t>
  </si>
  <si>
    <t>Pr. Prod.</t>
  </si>
  <si>
    <t>Pr. Improd.</t>
  </si>
  <si>
    <t>Pr. Unit.</t>
  </si>
  <si>
    <t>Fator Ac.</t>
  </si>
  <si>
    <t>Subtotal</t>
  </si>
  <si>
    <t>PEDREIRO - (OFICIAL - SINDUSCON) (LABOR)</t>
  </si>
  <si>
    <t>H</t>
  </si>
  <si>
    <t>'010139</t>
  </si>
  <si>
    <t>SERVENTE (AUXILIAR DE OBRAS - SINDUSCON) (LABOR)</t>
  </si>
  <si>
    <t>'010146</t>
  </si>
  <si>
    <t>SubTotal:</t>
  </si>
  <si>
    <t>RESUMO</t>
  </si>
  <si>
    <t>DISCRIMINAÇÃO</t>
  </si>
  <si>
    <t>TAXA(%)</t>
  </si>
  <si>
    <t>VALORES</t>
  </si>
  <si>
    <t>Mão-de-Obra(A)</t>
  </si>
  <si>
    <t>Materiais(B)</t>
  </si>
  <si>
    <t>Equipamentos(C)</t>
  </si>
  <si>
    <t>Produção da Equipe(D)</t>
  </si>
  <si>
    <t>Custo Horário Total(A+C)</t>
  </si>
  <si>
    <t>Custo Unitário da Execução[(A/D)+(C/D)] = E</t>
  </si>
  <si>
    <t>Custo Direto Total(B+E)</t>
  </si>
  <si>
    <t>Bonificações e Despesas Indiretas - BDI</t>
  </si>
  <si>
    <t>CUSTO UNITÁRIO (Adotado)</t>
  </si>
  <si>
    <t>BDI - 30,9%  /  LS - 157,77%</t>
  </si>
  <si>
    <t>TABELA CUSTOS LABOR/CT-UFES PADRÃO DER SETEMBRO/2021(LS=157,27; BDI=30,9%)</t>
  </si>
  <si>
    <t>Lixamento de parede com pintura antiga PVA para recebimento de nova camada de tinta</t>
  </si>
  <si>
    <t>010246</t>
  </si>
  <si>
    <t>Perímetro (m)</t>
  </si>
  <si>
    <r>
      <t>Item:</t>
    </r>
    <r>
      <rPr>
        <sz val="11"/>
        <color theme="1"/>
        <rFont val="Calibri"/>
        <family val="2"/>
        <scheme val="minor"/>
      </rPr>
      <t> 010246 - Lixamento de parede com pintura antiga PVA para recebimento de nova camada de tinta</t>
    </r>
  </si>
  <si>
    <r>
      <t>Código Base:</t>
    </r>
    <r>
      <rPr>
        <sz val="11"/>
        <color theme="1"/>
        <rFont val="Calibri"/>
        <family val="2"/>
        <scheme val="minor"/>
      </rPr>
      <t> '010246</t>
    </r>
  </si>
  <si>
    <t>MATERIAL</t>
  </si>
  <si>
    <t>LIXA PARA MADEIRA/MASSA Nº 150 (LABOR)</t>
  </si>
  <si>
    <t>'038013</t>
  </si>
  <si>
    <t>Sala coletiva</t>
  </si>
  <si>
    <t>Diretoria</t>
  </si>
  <si>
    <t>Sala 01</t>
  </si>
  <si>
    <t>Sala 02</t>
  </si>
  <si>
    <t>Sala 03</t>
  </si>
  <si>
    <t>Circulação</t>
  </si>
  <si>
    <t>010256</t>
  </si>
  <si>
    <r>
      <t>Item:</t>
    </r>
    <r>
      <rPr>
        <sz val="11"/>
        <color theme="1"/>
        <rFont val="Calibri"/>
        <family val="2"/>
        <scheme val="minor"/>
      </rPr>
      <t> 010256 - Remoção de telha ondulada de fibrocimento, inclusive cumeeira</t>
    </r>
  </si>
  <si>
    <r>
      <t>Código Base:</t>
    </r>
    <r>
      <rPr>
        <sz val="11"/>
        <color theme="1"/>
        <rFont val="Calibri"/>
        <family val="2"/>
        <scheme val="minor"/>
      </rPr>
      <t> '010256</t>
    </r>
  </si>
  <si>
    <t>TELHADISTA - (OFICIAL - SINDUSCON) (LABOR)</t>
  </si>
  <si>
    <t>'010150</t>
  </si>
  <si>
    <t>Remoção de telha ondulada de fibrocimento, inclusive cumeeira</t>
  </si>
  <si>
    <t>Protocolo, circulação e almoxarifado</t>
  </si>
  <si>
    <t>Demolição de piso cimentado, exclusive lastro de concreto</t>
  </si>
  <si>
    <t>010220</t>
  </si>
  <si>
    <r>
      <t>Item:</t>
    </r>
    <r>
      <rPr>
        <sz val="11"/>
        <color theme="1"/>
        <rFont val="Calibri"/>
        <family val="2"/>
        <scheme val="minor"/>
      </rPr>
      <t> 010220 - Demolição de piso cimentado, exclusive lastro de concreto</t>
    </r>
  </si>
  <si>
    <r>
      <t>Código Base:</t>
    </r>
    <r>
      <rPr>
        <sz val="11"/>
        <color theme="1"/>
        <rFont val="Calibri"/>
        <family val="2"/>
        <scheme val="minor"/>
      </rPr>
      <t> '010220</t>
    </r>
  </si>
  <si>
    <t>Lixamento de teto com pintura antiga PVA para recebimento de nova camada de tinta</t>
  </si>
  <si>
    <t>Banheiros</t>
  </si>
  <si>
    <t>Terreno dos fundos, junto a divisa</t>
  </si>
  <si>
    <t>REVISÕES E REPAROS</t>
  </si>
  <si>
    <t>Recomposição de piso cimentado, com argamassa de cimento e areia no traço 1:3, com 2 cm de espessura, incl. Lastro</t>
  </si>
  <si>
    <t>130403</t>
  </si>
  <si>
    <t>AREIA LAVADA MEDIA (LABOR)</t>
  </si>
  <si>
    <t>M3</t>
  </si>
  <si>
    <t>'020503</t>
  </si>
  <si>
    <t>CIMENTO PORTLAND CP III - 40 (LABOR)</t>
  </si>
  <si>
    <t>'020508</t>
  </si>
  <si>
    <r>
      <t>Código Base:</t>
    </r>
    <r>
      <rPr>
        <sz val="11"/>
        <color theme="1"/>
        <rFont val="Calibri"/>
        <family val="2"/>
        <scheme val="minor"/>
      </rPr>
      <t> '120304</t>
    </r>
  </si>
  <si>
    <t>CAL HIDRATADO P/ ARGAMASSA CH III (LABOR)</t>
  </si>
  <si>
    <t>'020505</t>
  </si>
  <si>
    <t>ADITIVO SIKA 1 (LABOR)</t>
  </si>
  <si>
    <t>'024015</t>
  </si>
  <si>
    <t>Reboco de argamassa de cimento, cal hidratada CH1 e areia média ou grossa lavada no traço 1:0.5:6, com impermeabilizante para revestimentos</t>
  </si>
  <si>
    <t>120304</t>
  </si>
  <si>
    <t>Chapisco de argamassa de cimento e areia média ou grossa lavada no traço 1:3, espessura 5mm, com utilização de impermeabilizante</t>
  </si>
  <si>
    <t>120308</t>
  </si>
  <si>
    <r>
      <t>Item:</t>
    </r>
    <r>
      <rPr>
        <sz val="11"/>
        <color theme="1"/>
        <rFont val="Calibri"/>
        <family val="2"/>
        <scheme val="minor"/>
      </rPr>
      <t> 120308 - Chapisco de argamassa de cimento e areia média ou grossa lavada no traço 1:3, espessura 5mm, com utilização de impermeabilizante</t>
    </r>
  </si>
  <si>
    <r>
      <t>Código Base:</t>
    </r>
    <r>
      <rPr>
        <sz val="11"/>
        <color theme="1"/>
        <rFont val="Calibri"/>
        <family val="2"/>
        <scheme val="minor"/>
      </rPr>
      <t> '120308</t>
    </r>
  </si>
  <si>
    <r>
      <t>Versão:</t>
    </r>
    <r>
      <rPr>
        <sz val="11"/>
        <color theme="1"/>
        <rFont val="Calibri"/>
        <family val="2"/>
        <scheme val="minor"/>
      </rPr>
      <t> 2</t>
    </r>
  </si>
  <si>
    <t>AZULEJISTA (OFICIAL - SINDUSCON) (LABOR)</t>
  </si>
  <si>
    <t>'010106</t>
  </si>
  <si>
    <t>CIMENTO COLANTE INDUSTRIALIZADO AC I (LABOR)</t>
  </si>
  <si>
    <t>'020510</t>
  </si>
  <si>
    <t>COMP.01</t>
  </si>
  <si>
    <t>COMP. 02</t>
  </si>
  <si>
    <t>Assentamento de cerâmica monoporosa Bardosh 32 x 60 cm, juntas a prumo, assentado com argamassa de cimento colante, inclusive rejuntamento com cimento branco</t>
  </si>
  <si>
    <r>
      <t>Item:</t>
    </r>
    <r>
      <rPr>
        <sz val="11"/>
        <color theme="1"/>
        <rFont val="Calibri"/>
        <family val="2"/>
        <scheme val="minor"/>
      </rPr>
      <t xml:space="preserve"> COMP. 01 - Lixamento de teto com pintura antiga PVA para recebimento de nova camada de tinta</t>
    </r>
  </si>
  <si>
    <r>
      <t>Código Base:</t>
    </r>
    <r>
      <rPr>
        <sz val="11"/>
        <color theme="1"/>
        <rFont val="Calibri"/>
        <family val="2"/>
        <scheme val="minor"/>
      </rPr>
      <t> '120201</t>
    </r>
  </si>
  <si>
    <t>CIMENTO BRANCO NAO ESTRUTURAL (LABOR)</t>
  </si>
  <si>
    <t>'020509</t>
  </si>
  <si>
    <t>M2</t>
  </si>
  <si>
    <t>'032001</t>
  </si>
  <si>
    <r>
      <t>Item:</t>
    </r>
    <r>
      <rPr>
        <sz val="11"/>
        <color theme="1"/>
        <rFont val="Calibri"/>
        <family val="2"/>
        <scheme val="minor"/>
      </rPr>
      <t xml:space="preserve"> 120304 - Reboco de argamassa de cimento, cal hidratada CH1 e areia média ou grossa lavada no traço 1:0.5:6, com impermeabilizante para revestimentos </t>
    </r>
  </si>
  <si>
    <r>
      <t>Item:</t>
    </r>
    <r>
      <rPr>
        <sz val="11"/>
        <color theme="1"/>
        <rFont val="Calibri"/>
        <family val="2"/>
        <scheme val="minor"/>
      </rPr>
      <t> COMP. 02 - Assentamento de cerâmica monoporosa Bardosh 32 x 60 cm, juntas a prumo, assentado com argamassa de cimento colante, inclusive rejuntamento com cimento branco</t>
    </r>
  </si>
  <si>
    <t>CERÂMICA MONOPOROSA 32x60CM</t>
  </si>
  <si>
    <t>Pintura com tinta acrílica, marcas de referência Suvinil, Coral ou Metalatex, inclusive selador acrílico, em paredes e forros, a três demãos</t>
  </si>
  <si>
    <t>190106</t>
  </si>
  <si>
    <r>
      <t>Item:</t>
    </r>
    <r>
      <rPr>
        <sz val="11"/>
        <color theme="1"/>
        <rFont val="Calibri"/>
        <family val="2"/>
        <scheme val="minor"/>
      </rPr>
      <t> 190106 - Pintura com tinta acrílica, marcas de referência Suvinil, Coral ou Metalatex, inclusive selador acrílico, em paredes e forros, a três demãos</t>
    </r>
  </si>
  <si>
    <r>
      <t>Código Base:</t>
    </r>
    <r>
      <rPr>
        <sz val="11"/>
        <color theme="1"/>
        <rFont val="Calibri"/>
        <family val="2"/>
        <scheme val="minor"/>
      </rPr>
      <t> '190106</t>
    </r>
  </si>
  <si>
    <t>AJUDANTE (AJUDANTE PRATICO - SINDUSCON) (LABOR)</t>
  </si>
  <si>
    <t>'010101</t>
  </si>
  <si>
    <t>PINTOR -(OFICIAL - SINDUSCON) (LABOR)</t>
  </si>
  <si>
    <t>'010140</t>
  </si>
  <si>
    <t>TINTA LATEX ACRILICA FOSCA (LABOR)</t>
  </si>
  <si>
    <t>L</t>
  </si>
  <si>
    <t>'037514</t>
  </si>
  <si>
    <t>SELADOR ACRILICO (LABOR)</t>
  </si>
  <si>
    <t>'037519</t>
  </si>
  <si>
    <t>Somatória das áreas encontradas nos itens 01.02 e 01.03</t>
  </si>
  <si>
    <t>Pintura com textura acrílica Suvinil, Coral ou Metalatex, inclusive selador acrílico, em paredes externas a três
demãos</t>
  </si>
  <si>
    <r>
      <t>Código Base:</t>
    </r>
    <r>
      <rPr>
        <sz val="11"/>
        <color theme="1"/>
        <rFont val="Calibri"/>
        <family val="2"/>
        <scheme val="minor"/>
      </rPr>
      <t> '160708</t>
    </r>
  </si>
  <si>
    <r>
      <t>Item:</t>
    </r>
    <r>
      <rPr>
        <sz val="11"/>
        <color theme="1"/>
        <rFont val="Calibri"/>
        <family val="2"/>
        <scheme val="minor"/>
      </rPr>
      <t> COMP.03 - Pintura com textura acrílica Suvinil, Coral ou Metalatex, inclusive selador acrílico, em paredes externas a três demãos</t>
    </r>
  </si>
  <si>
    <t>TEXTURA ACRILICA FOSCA (LABOR)</t>
  </si>
  <si>
    <t>MERCADO</t>
  </si>
  <si>
    <t>COMP. 03</t>
  </si>
  <si>
    <r>
      <t>Item:</t>
    </r>
    <r>
      <rPr>
        <sz val="11"/>
        <color theme="1"/>
        <rFont val="Calibri"/>
        <family val="2"/>
        <scheme val="minor"/>
      </rPr>
      <t> 090312 - Calha em chapa galvanizada com largura de 40 cm</t>
    </r>
  </si>
  <si>
    <r>
      <t>Unidade:</t>
    </r>
    <r>
      <rPr>
        <sz val="11"/>
        <color theme="1"/>
        <rFont val="Calibri"/>
        <family val="2"/>
        <scheme val="minor"/>
      </rPr>
      <t> m</t>
    </r>
  </si>
  <si>
    <r>
      <t>Código Base:</t>
    </r>
    <r>
      <rPr>
        <sz val="11"/>
        <color theme="1"/>
        <rFont val="Calibri"/>
        <family val="2"/>
        <scheme val="minor"/>
      </rPr>
      <t> '090312</t>
    </r>
  </si>
  <si>
    <t>ENCANADOR - (OFICIAL - SINDUSCON) (LABOR)</t>
  </si>
  <si>
    <t>'010118</t>
  </si>
  <si>
    <t>SUPORTE PARA CALHA (LABOR)</t>
  </si>
  <si>
    <t>'068017</t>
  </si>
  <si>
    <t>CALHA EM CHAPA DE ACO GALVANIZADO N. 20 40X25X25CM (LABOR)</t>
  </si>
  <si>
    <t>M</t>
  </si>
  <si>
    <t>'068023</t>
  </si>
  <si>
    <t>Telhado sobre o plenário e protocolo</t>
  </si>
  <si>
    <r>
      <t>Item:</t>
    </r>
    <r>
      <rPr>
        <sz val="11"/>
        <color theme="1"/>
        <rFont val="Calibri"/>
        <family val="2"/>
        <scheme val="minor"/>
      </rPr>
      <t> 090228 - Telha em aço galvalume trapezoidal 40, e=0.50mm, pintura cor branca nas duas faces, inclusive acessório de fixação Ref. Santo André, Eternit, Metform ou equivalente</t>
    </r>
  </si>
  <si>
    <r>
      <t>Código Base:</t>
    </r>
    <r>
      <rPr>
        <sz val="11"/>
        <color theme="1"/>
        <rFont val="Calibri"/>
        <family val="2"/>
        <scheme val="minor"/>
      </rPr>
      <t> '090228</t>
    </r>
  </si>
  <si>
    <t>TELHA METALICA EM ACO GALVALUME TRAPEZOIDAL 40 ESP. 0.50MM PRE-PINTADA NAS DUAS FACES (LABOR)</t>
  </si>
  <si>
    <t>'025843</t>
  </si>
  <si>
    <t>CONJUNTO FIXACAO P/ TELHA DE ALUMINIO TRAPEZOIDAL (LABOR)</t>
  </si>
  <si>
    <t>'026610</t>
  </si>
  <si>
    <t>Cobertura em telha em aço galvalume trapezoidal 40, e=0.50mm, pintura cor branca nas duas faces, inclusive acessório de fixação Ref. Santo André, Eternit, Metform ou equivalente</t>
  </si>
  <si>
    <t>090228</t>
  </si>
  <si>
    <t>Rufo de chapa de alumínio esp. 0.5mm, largura de 30cm</t>
  </si>
  <si>
    <t>090314</t>
  </si>
  <si>
    <t>03.03</t>
  </si>
  <si>
    <r>
      <t>Item:</t>
    </r>
    <r>
      <rPr>
        <sz val="11"/>
        <color theme="1"/>
        <rFont val="Calibri"/>
        <family val="2"/>
        <scheme val="minor"/>
      </rPr>
      <t> 090314 - Rufo de chapa de alumínio esp. 0.5mm, largura de 30cm</t>
    </r>
  </si>
  <si>
    <r>
      <t>Código Base:</t>
    </r>
    <r>
      <rPr>
        <sz val="11"/>
        <color theme="1"/>
        <rFont val="Calibri"/>
        <family val="2"/>
        <scheme val="minor"/>
      </rPr>
      <t> '090314</t>
    </r>
  </si>
  <si>
    <t>RUFO EM ALUMINIO ESP. 0.5 MM LARGURA 30 CM (LABOR)</t>
  </si>
  <si>
    <t>'026008</t>
  </si>
  <si>
    <t>PREGO 15X15 (LABOR)</t>
  </si>
  <si>
    <t>'026566</t>
  </si>
  <si>
    <t>Perímetro em torno do telhado</t>
  </si>
  <si>
    <r>
      <t>Item:</t>
    </r>
    <r>
      <rPr>
        <sz val="11"/>
        <color theme="1"/>
        <rFont val="Calibri"/>
        <family val="2"/>
        <scheme val="minor"/>
      </rPr>
      <t> 130403 - Recomposição de piso cimentado, com argamassa de cimento e areia no traço 1:3, com 2 cm de espessura, incl. lastro</t>
    </r>
  </si>
  <si>
    <r>
      <t>Código Base:</t>
    </r>
    <r>
      <rPr>
        <sz val="11"/>
        <color theme="1"/>
        <rFont val="Calibri"/>
        <family val="2"/>
        <scheme val="minor"/>
      </rPr>
      <t> '130403</t>
    </r>
  </si>
  <si>
    <t>BRITA 1 (LABOR)</t>
  </si>
  <si>
    <t>'020517</t>
  </si>
  <si>
    <t>BRITA 2 (LABOR)</t>
  </si>
  <si>
    <t>'020518</t>
  </si>
  <si>
    <t>EQUIPAMENTO</t>
  </si>
  <si>
    <t>BETONEIRA 320 L (E301) (LABOR)</t>
  </si>
  <si>
    <t>'080125</t>
  </si>
  <si>
    <t>Calha de concreto armado Fck=15 MPa em "U" nas dimensões de 38 x 56 cm conforme detalhes em projeto</t>
  </si>
  <si>
    <t>090305</t>
  </si>
  <si>
    <r>
      <t>Item:</t>
    </r>
    <r>
      <rPr>
        <sz val="11"/>
        <color theme="1"/>
        <rFont val="Calibri"/>
        <family val="2"/>
        <scheme val="minor"/>
      </rPr>
      <t> 090305 - Calha de concreto armado Fck=15 MPa em "U" nas dimensões de 38 x 56 cm conforme detalhes em projeto</t>
    </r>
  </si>
  <si>
    <r>
      <t>Código Base:</t>
    </r>
    <r>
      <rPr>
        <sz val="11"/>
        <color theme="1"/>
        <rFont val="Calibri"/>
        <family val="2"/>
        <scheme val="minor"/>
      </rPr>
      <t> '090305</t>
    </r>
  </si>
  <si>
    <t>CARPINTEIRO (OFICIAL - SINDUSCON) (LABOR)</t>
  </si>
  <si>
    <t>'010111</t>
  </si>
  <si>
    <t>ARMADOR (OFICIAL - SINDUSCON) (LABOR)</t>
  </si>
  <si>
    <t>'010121</t>
  </si>
  <si>
    <t>SARRAFO DE MADEIRA PINUS 10 X 2.5CM (LABOR)</t>
  </si>
  <si>
    <t>'020985</t>
  </si>
  <si>
    <t>TABUA DE MADEIRA PINUS 30 X 2.5 CM (TAIPA DE 1ª) (LABOR)</t>
  </si>
  <si>
    <t>'020987</t>
  </si>
  <si>
    <t>CHAPA COMPENSADA RESINADA ESP. 12MM (LABOR)</t>
  </si>
  <si>
    <t>'021032</t>
  </si>
  <si>
    <t>ACO CA-50 DE 8.0MM (LABOR)</t>
  </si>
  <si>
    <t>'021517</t>
  </si>
  <si>
    <t>PREGO 18X27 (LABOR)</t>
  </si>
  <si>
    <t>'026569</t>
  </si>
  <si>
    <t>ARAME RECOZIDO N.18 BWG (LABOR)</t>
  </si>
  <si>
    <t>'027010</t>
  </si>
  <si>
    <t>DESMOLDANTE PARA FORMAS (LABOR)</t>
  </si>
  <si>
    <t>'028008</t>
  </si>
  <si>
    <t>Peitoril de granito cinza polido, com pingadeira, 15 cm, esp. 3cm</t>
  </si>
  <si>
    <t>Platibanda sobre a laje da cozinha</t>
  </si>
  <si>
    <r>
      <t>Código Base:</t>
    </r>
    <r>
      <rPr>
        <sz val="11"/>
        <color theme="1"/>
        <rFont val="Calibri"/>
        <family val="2"/>
        <scheme val="minor"/>
      </rPr>
      <t> '130317</t>
    </r>
  </si>
  <si>
    <t>PEITORIL GRANITO CINZA ANDORINHA LARG.15CM,ESP.3CM (LABOR)</t>
  </si>
  <si>
    <t>'033511</t>
  </si>
  <si>
    <r>
      <t>Item:</t>
    </r>
    <r>
      <rPr>
        <sz val="11"/>
        <color theme="1"/>
        <rFont val="Calibri"/>
        <family val="2"/>
        <scheme val="minor"/>
      </rPr>
      <t> 130317 - Peitoril de granito cinza polido com pingadeira, 15 cm, esp. 3cm</t>
    </r>
  </si>
  <si>
    <r>
      <t>Item:</t>
    </r>
    <r>
      <rPr>
        <sz val="11"/>
        <color theme="1"/>
        <rFont val="Calibri"/>
        <family val="2"/>
        <scheme val="minor"/>
      </rPr>
      <t> 090502 - Recolocação de estrutura de madeira para telhado com telha ondulada de fibrocimento ou telha ecológica tipo onduline, com pontaletes e caibros, exclusive fornecimento</t>
    </r>
  </si>
  <si>
    <r>
      <t>Código Base:</t>
    </r>
    <r>
      <rPr>
        <sz val="11"/>
        <color theme="1"/>
        <rFont val="Calibri"/>
        <family val="2"/>
        <scheme val="minor"/>
      </rPr>
      <t> '090502</t>
    </r>
  </si>
  <si>
    <t>PREGO 18X30 (LABOR)</t>
  </si>
  <si>
    <t>'026570</t>
  </si>
  <si>
    <t>Recolocação de estrutura de madeira para telhado com telha ondulada de fibrocimento ou telha ecológica tipo onduline, com pontaletes e caibros, exclusive fornecimento</t>
  </si>
  <si>
    <t>090502</t>
  </si>
  <si>
    <t>Telhado sobre a laje da sala dos vereadores, arquivo e circulação interna</t>
  </si>
  <si>
    <t>IMPERMEABILIZAÇÃO CALHAS, LAJES DESCOBERTAS, BALDRAMES, PAREDES E JARDINEIRAS</t>
  </si>
  <si>
    <t>Índice de imperm.c/ manta asfáltica atendendo NBR 9952, asfalto polimerizado esp.3mm, reforç.c/ filme int. polietileno, regul. base c/ arg.1:4 esp.mín.15mm, proteção mec. arg.1:4 esp.20mm e juntas dilat.</t>
  </si>
  <si>
    <t>100208</t>
  </si>
  <si>
    <r>
      <t>Item:</t>
    </r>
    <r>
      <rPr>
        <sz val="11"/>
        <color theme="1"/>
        <rFont val="Calibri"/>
        <family val="2"/>
        <scheme val="minor"/>
      </rPr>
      <t> 100208 - Índice de imperm.c/ manta asfáltica atendendo NBR 9952, asfalto polimerizado esp.3mm, reforç.c/ filme int. polietileno, regul. base c/ arg.1:4 esp.mín.15mm, proteção mec. arg.1:4 esp.20mm e juntas dilat.</t>
    </r>
  </si>
  <si>
    <r>
      <t>Código Base:</t>
    </r>
    <r>
      <rPr>
        <sz val="11"/>
        <color theme="1"/>
        <rFont val="Calibri"/>
        <family val="2"/>
        <scheme val="minor"/>
      </rPr>
      <t> '100208</t>
    </r>
  </si>
  <si>
    <t>MANTA ASFALTICA 3MM TIPO III - APP (AREIA/POLIESTER/POLIESTER) NBR 9952, INCL. ARG. REGULAR. E PROTECAO (LABOR)</t>
  </si>
  <si>
    <t>'024130</t>
  </si>
  <si>
    <t>Impermeabilização da calha de concreto no terreno dos fundos, junto a divisa</t>
  </si>
  <si>
    <t>BDI - 30,90%  /  LS - 157,77%</t>
  </si>
  <si>
    <t>TRATAMENTO, CONSERVAÇÃO E LIMPEZA</t>
  </si>
  <si>
    <t>Limpeza geral da obra (edificação)</t>
  </si>
  <si>
    <r>
      <t>Item:</t>
    </r>
    <r>
      <rPr>
        <sz val="11"/>
        <color theme="1"/>
        <rFont val="Calibri"/>
        <family val="2"/>
        <scheme val="minor"/>
      </rPr>
      <t> 200401 - Limpeza geral da obra (edificação)</t>
    </r>
  </si>
  <si>
    <r>
      <t>Código Base:</t>
    </r>
    <r>
      <rPr>
        <sz val="11"/>
        <color theme="1"/>
        <rFont val="Calibri"/>
        <family val="2"/>
        <scheme val="minor"/>
      </rPr>
      <t> '200401</t>
    </r>
  </si>
  <si>
    <t>06</t>
  </si>
  <si>
    <t>06.01</t>
  </si>
  <si>
    <t>Índice de preço para remoção de entulho decorrente da execução de obras (Classe A CONAMA - NBR 10.004 - Classe II-B), incluindo aluguel da caçamba, carga, transporte e descarga em área licenciada</t>
  </si>
  <si>
    <t>m3</t>
  </si>
  <si>
    <r>
      <t>Item:</t>
    </r>
    <r>
      <rPr>
        <sz val="11"/>
        <color theme="1"/>
        <rFont val="Calibri"/>
        <family val="2"/>
        <scheme val="minor"/>
      </rPr>
      <t> 030304 - Índice de preço para remoção de entulho decorrente da execução de obras (Classe A CONAMA - NBR 10.004 - Classe II-B), incluindo aluguel da caçamba, carga, transporte e descarga em área licenciada</t>
    </r>
  </si>
  <si>
    <r>
      <t>Unidade:</t>
    </r>
    <r>
      <rPr>
        <sz val="11"/>
        <color theme="1"/>
        <rFont val="Calibri"/>
        <family val="2"/>
        <scheme val="minor"/>
      </rPr>
      <t> m3</t>
    </r>
  </si>
  <si>
    <r>
      <t>Código Base:</t>
    </r>
    <r>
      <rPr>
        <sz val="11"/>
        <color theme="1"/>
        <rFont val="Calibri"/>
        <family val="2"/>
        <scheme val="minor"/>
      </rPr>
      <t> '030304</t>
    </r>
  </si>
  <si>
    <t>REMOCAO RESIDUOS CLASSE A CONAMA (CACAMBA) CLASSE II B (NBR10004) INCLUSIVE DESTINACAO FINAL (LABOR)</t>
  </si>
  <si>
    <t>'070114</t>
  </si>
  <si>
    <t>030304</t>
  </si>
  <si>
    <t>200401</t>
  </si>
  <si>
    <t>Eng. Geraldo Brunoro Esteves</t>
  </si>
  <si>
    <t>DATA BASE: SETEMBRO/2021</t>
  </si>
  <si>
    <t>Geraldo Brunoro Esteves- CREA-ES 033738/D</t>
  </si>
  <si>
    <t>CREA-ES 033738/D</t>
  </si>
  <si>
    <t>TETOS E FORROS</t>
  </si>
  <si>
    <t>REBAIXAMENTOS</t>
  </si>
  <si>
    <t>Forro de gesso acabamento tipo liso</t>
  </si>
  <si>
    <t>110201</t>
  </si>
  <si>
    <t>Circulação interna pavto. Térreo</t>
  </si>
  <si>
    <t>Cozinha pavto. Térreo</t>
  </si>
  <si>
    <t>Banheiro próximo a cozinha pavto. Térreo</t>
  </si>
  <si>
    <t>Sala Presidência</t>
  </si>
  <si>
    <t xml:space="preserve">Banheiro </t>
  </si>
  <si>
    <t>Recepção</t>
  </si>
  <si>
    <t>Circulação interna pavto. Superior</t>
  </si>
  <si>
    <t>Sanitário Masculino</t>
  </si>
  <si>
    <t>Sanitário Feminino</t>
  </si>
  <si>
    <t>Sala 1</t>
  </si>
  <si>
    <t>Sala 2</t>
  </si>
  <si>
    <t>06.01.01</t>
  </si>
  <si>
    <t>INSTALAÇÕES ELÉTRICAS</t>
  </si>
  <si>
    <t>APARELHOS ELÉTRICOS</t>
  </si>
  <si>
    <t>180101</t>
  </si>
  <si>
    <t>Luminária tipo plafon p/ duas lâmpadas fluorescentes 20W, completa, c/ reator duplo-127V partida rápida e alto fator de potência, soquete antivibratório e lâmpada fluorescente 20W-127V</t>
  </si>
  <si>
    <t>9</t>
  </si>
  <si>
    <t>97592            SINAPI</t>
  </si>
  <si>
    <t>43,73</t>
  </si>
  <si>
    <t>LÂMPADA TUBULAR LED DE 18/20 W, BASE G13 - FORNECIMENTO E INSTALAÇÃO.</t>
  </si>
  <si>
    <t>100903 SINAPI</t>
  </si>
  <si>
    <t>34,87</t>
  </si>
  <si>
    <t>Ponto padrão de tomada 2 pólos mais terra - considerando eletroduto PVC rígido de 3/4" inclusive conexões (5.0m), fio isolado PVC de 2.5mm2 (16.5m) e caixa pvc 4x2" (1 und)</t>
  </si>
  <si>
    <t>PONTOS ELÉTRICOS</t>
  </si>
  <si>
    <t>151803</t>
  </si>
  <si>
    <t>07</t>
  </si>
  <si>
    <t>07.01</t>
  </si>
  <si>
    <t>07.01.01</t>
  </si>
  <si>
    <t>Ponto padrão de interruptor de 2 teclas simples - considerando eletroduto PVC rígido de 3/4" inclusive conexões (3.3m), fio isolado PVC de 2.5mm2 (17.2m) e caixa PVC 4x2" (1 und)</t>
  </si>
  <si>
    <t>151809</t>
  </si>
  <si>
    <t>07.01.02</t>
  </si>
  <si>
    <t>07.01.03</t>
  </si>
  <si>
    <t>07.01.04</t>
  </si>
  <si>
    <t>Ponto padrão de interruptor de 1 tecla paralelo - considerando eletroduto PVC rígido de 3/4" inclusive conexões (8.5m), fio isolado PVC de 2.5mm2 (28.8m) e caixa PVC 4x2" (1 und)</t>
  </si>
  <si>
    <t>151810</t>
  </si>
  <si>
    <t>06.01.02</t>
  </si>
  <si>
    <t>Sala 3</t>
  </si>
  <si>
    <t>Acabamento em gesso tipo linha de sombra</t>
  </si>
  <si>
    <t>Ponto padrão de luz na parede - considerando eletroduto PVC rígido de 3/4" inclusive conexões (4.5m), fio isolado PVC de 2.5mm2 (16.2m) e caixa pvc 4x2" (1 und)</t>
  </si>
  <si>
    <t>151802</t>
  </si>
  <si>
    <t>54</t>
  </si>
  <si>
    <t>7</t>
  </si>
  <si>
    <t>Ponto padrão de tomada para ar refrigerado - considerando eletroduto PVC rígido de 3/4" inclusive conexões (6.0m), fio isolado PVC de 4.0mm2 (21.6m) e caixa PVC 4x2" (1 und)</t>
  </si>
  <si>
    <t>151806</t>
  </si>
  <si>
    <t>6</t>
  </si>
  <si>
    <t>ELETRODUTOS E CONEXÕES</t>
  </si>
  <si>
    <t>Eletroduto flexível corrugado 3/4" , marca de referência TIGRE</t>
  </si>
  <si>
    <t>151132</t>
  </si>
  <si>
    <t>Eletroduto PEAD, cor preta, diam. 3", marca ref. Kanaflex ou equivalente</t>
  </si>
  <si>
    <t>151140</t>
  </si>
  <si>
    <t>07.02</t>
  </si>
  <si>
    <t>CHAVES, FUSIVEIS E DISJUNTORES</t>
  </si>
  <si>
    <t>Mini-Disjuntor monopolar 20 A, curva C - 5KA 220/127VCA (NBR IEC 60947-2), Ref. Siemens, GE, Schneider ou equivalente</t>
  </si>
  <si>
    <t>151302</t>
  </si>
  <si>
    <t>07.02.01</t>
  </si>
  <si>
    <t>07.02.02</t>
  </si>
  <si>
    <t>07.02.03</t>
  </si>
  <si>
    <t>07.02.04</t>
  </si>
  <si>
    <t>Mini-Disjuntor bipolar 20 A, curva C - 5KA 220/127VCA (NBR IEC 60947-2), Ref. Siemens, GE, Schneider ou equivalente</t>
  </si>
  <si>
    <t>151307</t>
  </si>
  <si>
    <t>Mini-Disjuntor bipolar 50 A, curva C - 5KA 220/127VCA (NBR IEC 60947-2), Ref. Siemens, GE, Schneider ou equivalente</t>
  </si>
  <si>
    <t>151308</t>
  </si>
  <si>
    <t>Disjuntor Compacto em caixa moldada tripolar 100 A, curva C - 15KA 240VCA (NBR IEC 60947-2), Ref. Siemens, GE, Schneider ou equivalente</t>
  </si>
  <si>
    <t>151314</t>
  </si>
  <si>
    <t>FIOS E CABOS</t>
  </si>
  <si>
    <t>Fio de cobre termoplástico, com isolamento para 750V, seção de 1.5 mm2</t>
  </si>
  <si>
    <t>151401</t>
  </si>
  <si>
    <t>Fio de cobre termoplástico, com isolamento para 750V, seção de 2.5 mm2</t>
  </si>
  <si>
    <t>151402</t>
  </si>
  <si>
    <t>07.03.01</t>
  </si>
  <si>
    <t>07.03</t>
  </si>
  <si>
    <t>07.03.02</t>
  </si>
  <si>
    <t>07.03.03</t>
  </si>
  <si>
    <t>07.04</t>
  </si>
  <si>
    <t>07.04.01</t>
  </si>
  <si>
    <t>07.04.02</t>
  </si>
  <si>
    <t>07.04.03</t>
  </si>
  <si>
    <t>07.04.04</t>
  </si>
  <si>
    <t>07.04.05</t>
  </si>
  <si>
    <t>Cabo de cobre termoplástico, com isolamento para 1000V, seção de 4.0 mm2</t>
  </si>
  <si>
    <t>151418</t>
  </si>
  <si>
    <t>Abertura e fechamento de rasgos em alvenaria, para passagem de eletrodutos diâm. 1/2" a 1"</t>
  </si>
  <si>
    <t>151601</t>
  </si>
  <si>
    <t>Abertura e fechamento de rasgos em alvenaria, para passagem de eletroduto diâm. 2 1/2" a 4"</t>
  </si>
  <si>
    <t>151603</t>
  </si>
  <si>
    <t>07.05</t>
  </si>
  <si>
    <t>07.05.01</t>
  </si>
  <si>
    <t>07.05.02</t>
  </si>
  <si>
    <t>07.05.03</t>
  </si>
  <si>
    <t>Espelho 4" x 2" com conector RJ 45 fêmea CAT. 5e</t>
  </si>
  <si>
    <t>INSTALAÇÕES REDE LÓGICA</t>
  </si>
  <si>
    <t>08</t>
  </si>
  <si>
    <t>08.01</t>
  </si>
  <si>
    <t>160806</t>
  </si>
  <si>
    <t>Conector RJ 45 macho</t>
  </si>
  <si>
    <t>Fornecimento e instalação de Cabo de rede par trançado 4 pares Categoria 5e</t>
  </si>
  <si>
    <t>160807</t>
  </si>
  <si>
    <t>160808</t>
  </si>
  <si>
    <t>08.02</t>
  </si>
  <si>
    <t>08.03</t>
  </si>
  <si>
    <t>Retirada de portas e janelas de madeira, inclusive batentes</t>
  </si>
  <si>
    <t>01.06</t>
  </si>
  <si>
    <t>010214</t>
  </si>
  <si>
    <t>Pintura nas demais paredes não contempladas nos itens acima</t>
  </si>
  <si>
    <t xml:space="preserve">LUMINÁRIA TIPO PLAFON, DE EMBUTIR, COM 2 LÂMPADAS LED DE 12/13 W, SEM REATOR - FORNECIMENTO E INSTALAÇÃO. </t>
  </si>
  <si>
    <t>30</t>
  </si>
  <si>
    <t>15</t>
  </si>
  <si>
    <t>ESQUADRIAS DE MADEIRA</t>
  </si>
  <si>
    <t>09</t>
  </si>
  <si>
    <t>Marco de madeira de lei de 1ª (Peroba, Ipê, Angelim Pedra ou equivalente) com 15x3 cm de batente, nas dimensões de 0.70 x 2.10 m</t>
  </si>
  <si>
    <t>060102</t>
  </si>
  <si>
    <t>Marco de madeira de lei de 1ª (Peroba, Ipê, Angelim Pedra ou equivalente) com 15x3 cm de batente, nas dimensões de 0.80 x 2.10 m</t>
  </si>
  <si>
    <t>060103</t>
  </si>
  <si>
    <t>Porta em madeira de lei tipo angelim pedra ou equiv.c/enchimento em madeira 1a.qualidade esp. 30mm p/ pintura, inclusive alizares, dobradiças e fechadura externa em latão cromado LaFonte ou equiv., exclusive marco, nas dim.: 0.70 x 2.10 m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</si>
  <si>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</si>
  <si>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061302</t>
  </si>
  <si>
    <t>061303</t>
  </si>
  <si>
    <t>09.01</t>
  </si>
  <si>
    <t>09.02</t>
  </si>
  <si>
    <t>09.03</t>
  </si>
  <si>
    <t>09.04</t>
  </si>
  <si>
    <t>01.07</t>
  </si>
  <si>
    <t>010209</t>
  </si>
  <si>
    <t>Demolição de alvenaria</t>
  </si>
  <si>
    <t>Altura</t>
  </si>
  <si>
    <t>Circulação / escadas</t>
  </si>
  <si>
    <t>Volume (m³)</t>
  </si>
  <si>
    <t>Sanitário</t>
  </si>
  <si>
    <t>Espessura (m)</t>
  </si>
  <si>
    <t>04.05</t>
  </si>
  <si>
    <t>Alvenaria de blocos cerâmicos 10 furos 10x20x20cm, assentados c/argamassa de cimento, cal hidratada CH1 e areia traço 1:0,5:8, juntas 12mm e esp. das paredes s/revestimento, 10cm</t>
  </si>
  <si>
    <t>050605</t>
  </si>
  <si>
    <t>APARELHOS HIDROSSANITÁRIOS</t>
  </si>
  <si>
    <t>10</t>
  </si>
  <si>
    <t>Bacia sanitária de louça branca, com caixa acoplada duplo acionamento, marca de ref. Deca Linha Ravena ou equivalente, inclusive assento plástico e acessórios de fixação</t>
  </si>
  <si>
    <t>170136</t>
  </si>
  <si>
    <t>10.01</t>
  </si>
  <si>
    <t>Cuba louça branca oval, de embutir, Mod. L37, marca de ref. Deca incl. válvula e sifão, exclusive torneira.</t>
  </si>
  <si>
    <t>170133</t>
  </si>
  <si>
    <t>170205</t>
  </si>
  <si>
    <t>Bancada para banheiro de granito branco pitaia esp. 3cm</t>
  </si>
  <si>
    <t>Bancada para cozinha de granito branco pitaia esp. 3cm</t>
  </si>
  <si>
    <t>10.02</t>
  </si>
  <si>
    <t>10.03</t>
  </si>
  <si>
    <t>10.04</t>
  </si>
  <si>
    <t>10.05</t>
  </si>
  <si>
    <t>10.06</t>
  </si>
  <si>
    <t>10.07</t>
  </si>
  <si>
    <t>Cuba de aço inox n° 1(dim.460x300x150)mm, marcas de referência Franke, Strake, tramontina, inclusive válvula de metal 31/2" e sifão cromado 1 x 1/2", excl. torneira</t>
  </si>
  <si>
    <t>170512</t>
  </si>
  <si>
    <t>Torneira para lavatório linha anti-vandalismo, marcas de referência Fabrimar, Deca ou Docol</t>
  </si>
  <si>
    <t>170353</t>
  </si>
  <si>
    <t>Torneira pressão cromada diam. 1/2" para pia, marcas de referência Fabrimar, Deca ou Docol</t>
  </si>
  <si>
    <t>170315</t>
  </si>
  <si>
    <t>Porcelanato natural, acabamento acetinado, dim. 60x60cm, ref. PLATINA NA Eliane/equiv, utilizando dupla colagem de argamassa colante para porcelanato tipo ACIII e rejunte 1mm para porcelanato</t>
  </si>
  <si>
    <t>ACABAMENTOS</t>
  </si>
  <si>
    <t>130234</t>
  </si>
  <si>
    <t>11</t>
  </si>
  <si>
    <r>
      <t>Item:</t>
    </r>
    <r>
      <rPr>
        <sz val="11"/>
        <color theme="1"/>
        <rFont val="Calibri"/>
        <family val="2"/>
        <scheme val="minor"/>
      </rPr>
      <t> 130234 - Porcelanato natural, acabamento acetinado, dim. 60x60cm, ref. PLATINA NA Eliane/equiv, utilizando dupla colagem de argamassa colante para porcelanato tipo ACIII e rejunte 1mm para porcelanato</t>
    </r>
  </si>
  <si>
    <r>
      <t>Código Base:</t>
    </r>
    <r>
      <rPr>
        <sz val="11"/>
        <color theme="1"/>
        <rFont val="Calibri"/>
        <family val="2"/>
        <scheme val="minor"/>
      </rPr>
      <t> '130234</t>
    </r>
  </si>
  <si>
    <t>LADRILHISTA - (OFICIAL - SINDUSCON) (LABOR)</t>
  </si>
  <si>
    <t>'010128</t>
  </si>
  <si>
    <t>REJUNTE PORCELANATO QUARTZOLIT (LABOR)</t>
  </si>
  <si>
    <t>'020468</t>
  </si>
  <si>
    <t>ARGAM COLANTE FLEXIVEL AC III P/ ASSENT. PORCELANATO E PEDRAS (GRANITO E MÁRMORE) (LABOR)</t>
  </si>
  <si>
    <t>'020732</t>
  </si>
  <si>
    <t>PORCELANTO NATURAL ACETINADO 60X60CM PLATINA NA (LABOR)</t>
  </si>
  <si>
    <t>'035155</t>
  </si>
  <si>
    <t>11.01</t>
  </si>
  <si>
    <t>Área (m²) + 10%</t>
  </si>
  <si>
    <t xml:space="preserve">REVESTIMENTO TRADIZIONALI BIANCO, BIANCOGRÊS, 32x60cm, COR BRANCO
</t>
  </si>
  <si>
    <t>11.02</t>
  </si>
  <si>
    <t>11.03</t>
  </si>
  <si>
    <t>11.04</t>
  </si>
  <si>
    <t>11.05</t>
  </si>
  <si>
    <t>11.06</t>
  </si>
  <si>
    <t>11.07</t>
  </si>
  <si>
    <t>11.08</t>
  </si>
  <si>
    <t xml:space="preserve">REVESTIMENTO STELLE BIANCO, BIANCOGRÊS, 32x60cm
</t>
  </si>
  <si>
    <t xml:space="preserve">REVESTIMENTO 3D, TRAPÉZIO CONCRETO, DECORTILES, 26X60cm, COR CINZA 
</t>
  </si>
  <si>
    <t>Soleira de granito branco pitaia esp. 2 cm e largura de 15 cm</t>
  </si>
  <si>
    <t>130308</t>
  </si>
  <si>
    <t>Rodapé de cerâmica PEI-3, assentado com argamassa de cimento cola h = 7.0 cm, inclusive rejuntamento com cimento branco</t>
  </si>
  <si>
    <t>130303</t>
  </si>
  <si>
    <r>
      <t>Item:</t>
    </r>
    <r>
      <rPr>
        <sz val="11"/>
        <color theme="1"/>
        <rFont val="Calibri"/>
        <family val="2"/>
        <scheme val="minor"/>
      </rPr>
      <t> 130303 - Rodapé de cerâmica PEI-3, assentado com argamassa de cimento cola h = 7.0 cm, inclusive rejuntamento com cimento branco</t>
    </r>
  </si>
  <si>
    <r>
      <t>Código Base:</t>
    </r>
    <r>
      <rPr>
        <sz val="11"/>
        <color theme="1"/>
        <rFont val="Calibri"/>
        <family val="2"/>
        <scheme val="minor"/>
      </rPr>
      <t> '130303</t>
    </r>
  </si>
  <si>
    <r>
      <t>Versão:</t>
    </r>
    <r>
      <rPr>
        <sz val="11"/>
        <color theme="1"/>
        <rFont val="Calibri"/>
        <family val="2"/>
        <scheme val="minor"/>
      </rPr>
      <t> 7</t>
    </r>
  </si>
  <si>
    <t>CERAMICA LISA BRANCA REF POLAR 33X61 A - INCESA OU EQUIVALENE (LABOR)</t>
  </si>
  <si>
    <t>'150266</t>
  </si>
  <si>
    <t>11.09</t>
  </si>
  <si>
    <t>PISO EM GRANITO BRANCO PITAIA APLICADO EM AMBIENTES INTERNOS</t>
  </si>
  <si>
    <t>98671          SINAPI</t>
  </si>
  <si>
    <t>04.06</t>
  </si>
  <si>
    <t>SUPERESTRUTURA</t>
  </si>
  <si>
    <t>04.06.01</t>
  </si>
  <si>
    <t>04.06.02</t>
  </si>
  <si>
    <t>04.06.03</t>
  </si>
  <si>
    <t>04.06.04</t>
  </si>
  <si>
    <t>Fornecimento, preparo e aplicação de concreto Fck = 30 MPa (com brita 1 e 2) - (5% de perdas já incluído no custo)</t>
  </si>
  <si>
    <t>040315</t>
  </si>
  <si>
    <t>Fôrma em chapa de madeira compensada plastificada 12mm para estrutura em geral, 5 reaproveitamentos, reforçada com sarrafos de madeira 2.5x10cm (incl material, corte, montagem, escoras em eucalipto e desforma)</t>
  </si>
  <si>
    <t>040337</t>
  </si>
  <si>
    <t>Fornecimento, dobragem e colocação em fôrma, de armadura CA-50 A média, diâmetro de 6.3 a 10.0 mm</t>
  </si>
  <si>
    <t>040243</t>
  </si>
  <si>
    <t>Kg</t>
  </si>
  <si>
    <t>Fornecimento, dobragem e colocação em fôrma, de armadura CA-60 B fina, diâmetro de 4.0 a 7.0mm</t>
  </si>
  <si>
    <t>040246</t>
  </si>
  <si>
    <t>Guarda corpo de vidro e aço inox conforme projeto</t>
  </si>
  <si>
    <t>Revestimento de paredes em MDF</t>
  </si>
  <si>
    <t>4</t>
  </si>
  <si>
    <t>12</t>
  </si>
  <si>
    <t>12.01</t>
  </si>
  <si>
    <t>12.02</t>
  </si>
  <si>
    <t>228,63</t>
  </si>
  <si>
    <t>261,24</t>
  </si>
  <si>
    <t>386,3</t>
  </si>
  <si>
    <t>232,73</t>
  </si>
  <si>
    <t>439,72</t>
  </si>
  <si>
    <t>215,44</t>
  </si>
  <si>
    <t>11.10</t>
  </si>
  <si>
    <t>Estrutura em perfil de alumínio e tela galvanizada para suporte de plantas em jardim vertical, conforme projeto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</si>
</sst>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R$&quot;\ #,##0.00"/>
    <numFmt numFmtId="165" formatCode="#,##0.00;[Red]#,##0.00"/>
    <numFmt numFmtId="166" formatCode="_(* #,##0.00_);_(* \(#,##0.00\);_(* \-??_);_(@_)"/>
    <numFmt numFmtId="167" formatCode="_(&quot;R$ &quot;* #,##0.00_);_(&quot;R$ &quot;* \(#,##0.00\);_(&quot;R$ &quot;* \-??_);_(@_)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sz val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0"/>
      <name val="Arial"/>
      <family val="2"/>
    </font>
    <font>
      <b/>
      <sz val="15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0" fontId="7" fillId="0" borderId="0"/>
    <xf numFmtId="0" fontId="7" fillId="0" borderId="0">
      <alignment vertical="top"/>
    </xf>
    <xf numFmtId="167" fontId="7" fillId="0" borderId="0" applyFill="0" applyBorder="0" applyProtection="0">
      <alignment vertical="top"/>
    </xf>
    <xf numFmtId="9" fontId="7" fillId="0" borderId="0" applyFill="0" applyBorder="0" applyProtection="0">
      <alignment vertical="top"/>
    </xf>
    <xf numFmtId="9" fontId="7" fillId="0" borderId="0" applyFill="0" applyBorder="0" applyProtection="0">
      <alignment vertical="top"/>
    </xf>
    <xf numFmtId="166" fontId="7" fillId="0" borderId="0" applyFill="0" applyBorder="0" applyProtection="0">
      <alignment vertical="top"/>
    </xf>
    <xf numFmtId="166" fontId="7" fillId="0" borderId="0" applyFill="0" applyBorder="0" applyProtection="0">
      <alignment vertical="top"/>
    </xf>
  </cellStyleXfs>
  <cellXfs count="288">
    <xf numFmtId="0" fontId="0" fillId="0" borderId="0" xfId="0"/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1" fillId="0" borderId="0" xfId="0" applyFont="1"/>
    <xf numFmtId="0" fontId="0" fillId="0" borderId="0" xfId="0" applyFont="1"/>
    <xf numFmtId="0" fontId="0" fillId="0" borderId="7" xfId="0" applyFont="1" applyBorder="1"/>
    <xf numFmtId="0" fontId="0" fillId="0" borderId="8" xfId="0" applyFont="1" applyBorder="1"/>
    <xf numFmtId="0" fontId="0" fillId="0" borderId="3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" fontId="0" fillId="0" borderId="1" xfId="0" applyNumberFormat="1" applyBorder="1"/>
    <xf numFmtId="2" fontId="0" fillId="0" borderId="0" xfId="0" applyNumberFormat="1"/>
    <xf numFmtId="0" fontId="0" fillId="0" borderId="9" xfId="0" applyBorder="1"/>
    <xf numFmtId="49" fontId="0" fillId="0" borderId="0" xfId="0" applyNumberFormat="1"/>
    <xf numFmtId="0" fontId="11" fillId="0" borderId="0" xfId="0" applyFont="1" applyAlignment="1">
      <alignment vertical="center"/>
    </xf>
    <xf numFmtId="49" fontId="6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165" fontId="11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/>
    </xf>
    <xf numFmtId="0" fontId="1" fillId="0" borderId="10" xfId="0" applyFont="1" applyBorder="1"/>
    <xf numFmtId="10" fontId="1" fillId="0" borderId="10" xfId="0" applyNumberFormat="1" applyFont="1" applyFill="1" applyBorder="1" applyAlignment="1">
      <alignment horizontal="right" vertical="center"/>
    </xf>
    <xf numFmtId="165" fontId="1" fillId="0" borderId="10" xfId="0" applyNumberFormat="1" applyFont="1" applyBorder="1"/>
    <xf numFmtId="0" fontId="1" fillId="0" borderId="10" xfId="0" applyFont="1" applyBorder="1" applyAlignment="1">
      <alignment horizontal="right" vertical="center"/>
    </xf>
    <xf numFmtId="10" fontId="1" fillId="0" borderId="10" xfId="0" applyNumberFormat="1" applyFont="1" applyBorder="1" applyAlignment="1">
      <alignment vertical="center"/>
    </xf>
    <xf numFmtId="165" fontId="1" fillId="0" borderId="10" xfId="0" applyNumberFormat="1" applyFont="1" applyFill="1" applyBorder="1"/>
    <xf numFmtId="165" fontId="1" fillId="0" borderId="10" xfId="0" applyNumberFormat="1" applyFont="1" applyBorder="1" applyAlignment="1">
      <alignment horizontal="right"/>
    </xf>
    <xf numFmtId="165" fontId="1" fillId="0" borderId="10" xfId="0" applyNumberFormat="1" applyFont="1" applyFill="1" applyBorder="1" applyAlignment="1">
      <alignment horizontal="right"/>
    </xf>
    <xf numFmtId="0" fontId="1" fillId="0" borderId="14" xfId="0" applyFont="1" applyFill="1" applyBorder="1" applyAlignment="1">
      <alignment horizontal="center" vertical="center"/>
    </xf>
    <xf numFmtId="165" fontId="1" fillId="0" borderId="13" xfId="0" applyNumberFormat="1" applyFont="1" applyBorder="1"/>
    <xf numFmtId="165" fontId="1" fillId="0" borderId="13" xfId="0" applyNumberFormat="1" applyFont="1" applyFill="1" applyBorder="1"/>
    <xf numFmtId="10" fontId="1" fillId="0" borderId="13" xfId="0" applyNumberFormat="1" applyFont="1" applyBorder="1" applyAlignment="1">
      <alignment vertical="center"/>
    </xf>
    <xf numFmtId="165" fontId="11" fillId="0" borderId="13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0" fillId="0" borderId="17" xfId="0" applyBorder="1"/>
    <xf numFmtId="0" fontId="0" fillId="0" borderId="10" xfId="0" applyBorder="1"/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left"/>
    </xf>
    <xf numFmtId="2" fontId="0" fillId="0" borderId="10" xfId="0" applyNumberFormat="1" applyBorder="1" applyAlignment="1">
      <alignment horizontal="center"/>
    </xf>
    <xf numFmtId="0" fontId="14" fillId="0" borderId="10" xfId="0" applyFont="1" applyBorder="1" applyAlignment="1">
      <alignment horizontal="center"/>
    </xf>
    <xf numFmtId="2" fontId="14" fillId="0" borderId="10" xfId="0" applyNumberFormat="1" applyFont="1" applyBorder="1" applyAlignment="1">
      <alignment horizontal="center"/>
    </xf>
    <xf numFmtId="2" fontId="0" fillId="0" borderId="13" xfId="0" applyNumberFormat="1" applyBorder="1" applyAlignment="1">
      <alignment horizontal="center" vertical="center"/>
    </xf>
    <xf numFmtId="2" fontId="10" fillId="0" borderId="13" xfId="0" applyNumberFormat="1" applyFont="1" applyBorder="1" applyAlignment="1">
      <alignment horizontal="center" vertical="center"/>
    </xf>
    <xf numFmtId="2" fontId="0" fillId="0" borderId="13" xfId="0" applyNumberFormat="1" applyBorder="1" applyAlignment="1">
      <alignment horizontal="center"/>
    </xf>
    <xf numFmtId="2" fontId="10" fillId="0" borderId="13" xfId="0" applyNumberFormat="1" applyFont="1" applyBorder="1" applyAlignment="1">
      <alignment horizontal="center"/>
    </xf>
    <xf numFmtId="2" fontId="15" fillId="0" borderId="13" xfId="0" applyNumberFormat="1" applyFont="1" applyBorder="1" applyAlignment="1">
      <alignment horizontal="center"/>
    </xf>
    <xf numFmtId="2" fontId="0" fillId="0" borderId="13" xfId="0" applyNumberFormat="1" applyFont="1" applyBorder="1" applyAlignment="1">
      <alignment horizontal="center"/>
    </xf>
    <xf numFmtId="49" fontId="9" fillId="0" borderId="10" xfId="0" quotePrefix="1" applyNumberFormat="1" applyFont="1" applyBorder="1" applyAlignment="1">
      <alignment horizontal="center" vertical="center" wrapText="1"/>
    </xf>
    <xf numFmtId="0" fontId="0" fillId="0" borderId="10" xfId="0" applyFont="1" applyBorder="1"/>
    <xf numFmtId="0" fontId="10" fillId="2" borderId="36" xfId="0" applyFont="1" applyFill="1" applyBorder="1" applyAlignment="1">
      <alignment wrapText="1"/>
    </xf>
    <xf numFmtId="0" fontId="10" fillId="2" borderId="36" xfId="0" applyFont="1" applyFill="1" applyBorder="1" applyAlignment="1">
      <alignment horizontal="center" wrapText="1"/>
    </xf>
    <xf numFmtId="0" fontId="10" fillId="2" borderId="36" xfId="0" applyFont="1" applyFill="1" applyBorder="1" applyAlignment="1">
      <alignment horizontal="right" wrapText="1"/>
    </xf>
    <xf numFmtId="0" fontId="0" fillId="0" borderId="36" xfId="0" applyBorder="1" applyAlignment="1">
      <alignment horizontal="left" vertical="top" wrapText="1"/>
    </xf>
    <xf numFmtId="0" fontId="0" fillId="0" borderId="36" xfId="0" applyBorder="1" applyAlignment="1">
      <alignment horizontal="center" vertical="top" wrapText="1"/>
    </xf>
    <xf numFmtId="0" fontId="0" fillId="0" borderId="36" xfId="0" applyBorder="1" applyAlignment="1">
      <alignment horizontal="right" vertical="top" wrapText="1"/>
    </xf>
    <xf numFmtId="0" fontId="10" fillId="0" borderId="36" xfId="0" applyFont="1" applyBorder="1" applyAlignment="1">
      <alignment horizontal="right" wrapText="1"/>
    </xf>
    <xf numFmtId="0" fontId="0" fillId="0" borderId="36" xfId="0" applyBorder="1" applyAlignment="1">
      <alignment horizontal="right" wrapText="1"/>
    </xf>
    <xf numFmtId="2" fontId="10" fillId="0" borderId="36" xfId="0" applyNumberFormat="1" applyFont="1" applyBorder="1" applyAlignment="1">
      <alignment horizontal="right" wrapText="1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14" fillId="0" borderId="34" xfId="0" applyFont="1" applyBorder="1" applyAlignment="1">
      <alignment horizontal="center"/>
    </xf>
    <xf numFmtId="0" fontId="14" fillId="0" borderId="10" xfId="0" applyFont="1" applyBorder="1" applyAlignment="1">
      <alignment horizontal="left"/>
    </xf>
    <xf numFmtId="49" fontId="5" fillId="3" borderId="14" xfId="0" applyNumberFormat="1" applyFont="1" applyFill="1" applyBorder="1" applyAlignment="1">
      <alignment horizontal="center" vertical="center"/>
    </xf>
    <xf numFmtId="49" fontId="5" fillId="3" borderId="10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2" fontId="5" fillId="3" borderId="11" xfId="0" applyNumberFormat="1" applyFont="1" applyFill="1" applyBorder="1" applyAlignment="1">
      <alignment horizontal="center" vertical="center"/>
    </xf>
    <xf numFmtId="164" fontId="5" fillId="3" borderId="11" xfId="0" applyNumberFormat="1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/>
    </xf>
    <xf numFmtId="0" fontId="11" fillId="3" borderId="10" xfId="0" applyFont="1" applyFill="1" applyBorder="1" applyAlignment="1">
      <alignment vertical="center"/>
    </xf>
    <xf numFmtId="2" fontId="11" fillId="3" borderId="10" xfId="0" applyNumberFormat="1" applyFont="1" applyFill="1" applyBorder="1" applyAlignment="1">
      <alignment horizontal="center" vertical="center"/>
    </xf>
    <xf numFmtId="165" fontId="11" fillId="3" borderId="10" xfId="0" applyNumberFormat="1" applyFont="1" applyFill="1" applyBorder="1" applyAlignment="1">
      <alignment horizontal="center" vertical="center"/>
    </xf>
    <xf numFmtId="165" fontId="12" fillId="3" borderId="13" xfId="0" applyNumberFormat="1" applyFont="1" applyFill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left" wrapText="1"/>
    </xf>
    <xf numFmtId="0" fontId="15" fillId="0" borderId="10" xfId="0" applyFont="1" applyBorder="1" applyAlignment="1">
      <alignment horizontal="left" wrapText="1"/>
    </xf>
    <xf numFmtId="0" fontId="15" fillId="0" borderId="10" xfId="0" applyFont="1" applyBorder="1" applyAlignment="1">
      <alignment horizontal="center"/>
    </xf>
    <xf numFmtId="0" fontId="15" fillId="0" borderId="1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49" fontId="6" fillId="0" borderId="14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49" fontId="6" fillId="0" borderId="10" xfId="0" quotePrefix="1" applyNumberFormat="1" applyFont="1" applyBorder="1" applyAlignment="1">
      <alignment horizontal="center" vertical="center"/>
    </xf>
    <xf numFmtId="0" fontId="10" fillId="0" borderId="10" xfId="0" applyFont="1" applyBorder="1" applyAlignment="1">
      <alignment wrapText="1"/>
    </xf>
    <xf numFmtId="2" fontId="0" fillId="0" borderId="36" xfId="0" applyNumberFormat="1" applyBorder="1" applyAlignment="1">
      <alignment horizontal="right" vertical="top" wrapText="1"/>
    </xf>
    <xf numFmtId="2" fontId="0" fillId="0" borderId="36" xfId="0" applyNumberFormat="1" applyBorder="1" applyAlignment="1">
      <alignment horizontal="right" wrapText="1"/>
    </xf>
    <xf numFmtId="0" fontId="10" fillId="0" borderId="0" xfId="0" applyFont="1" applyBorder="1" applyAlignment="1">
      <alignment wrapText="1"/>
    </xf>
    <xf numFmtId="0" fontId="0" fillId="0" borderId="0" xfId="0" applyBorder="1" applyAlignment="1">
      <alignment horizontal="right" vertical="top" wrapText="1"/>
    </xf>
    <xf numFmtId="0" fontId="10" fillId="0" borderId="0" xfId="0" applyFont="1" applyBorder="1" applyAlignment="1">
      <alignment horizontal="right" wrapText="1"/>
    </xf>
    <xf numFmtId="0" fontId="14" fillId="0" borderId="10" xfId="0" applyFont="1" applyBorder="1" applyAlignment="1">
      <alignment horizontal="left" wrapText="1"/>
    </xf>
    <xf numFmtId="2" fontId="14" fillId="0" borderId="10" xfId="0" applyNumberFormat="1" applyFont="1" applyBorder="1" applyAlignment="1">
      <alignment horizontal="center" vertical="center" wrapText="1"/>
    </xf>
    <xf numFmtId="2" fontId="15" fillId="0" borderId="13" xfId="0" applyNumberFormat="1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  <xf numFmtId="49" fontId="11" fillId="3" borderId="14" xfId="0" applyNumberFormat="1" applyFont="1" applyFill="1" applyBorder="1" applyAlignment="1">
      <alignment horizontal="right" vertical="center"/>
    </xf>
    <xf numFmtId="49" fontId="11" fillId="3" borderId="10" xfId="0" applyNumberFormat="1" applyFont="1" applyFill="1" applyBorder="1" applyAlignment="1">
      <alignment horizontal="right" vertical="center"/>
    </xf>
    <xf numFmtId="0" fontId="5" fillId="3" borderId="10" xfId="0" applyFont="1" applyFill="1" applyBorder="1" applyAlignment="1">
      <alignment horizontal="right" vertical="center"/>
    </xf>
    <xf numFmtId="2" fontId="11" fillId="3" borderId="10" xfId="0" applyNumberFormat="1" applyFont="1" applyFill="1" applyBorder="1" applyAlignment="1">
      <alignment vertical="center"/>
    </xf>
    <xf numFmtId="164" fontId="11" fillId="3" borderId="10" xfId="0" applyNumberFormat="1" applyFont="1" applyFill="1" applyBorder="1" applyAlignment="1">
      <alignment horizontal="center" vertical="center"/>
    </xf>
    <xf numFmtId="165" fontId="5" fillId="3" borderId="13" xfId="0" applyNumberFormat="1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/>
    </xf>
    <xf numFmtId="2" fontId="14" fillId="0" borderId="27" xfId="0" applyNumberFormat="1" applyFont="1" applyBorder="1" applyAlignment="1">
      <alignment horizontal="center" vertical="center" wrapText="1"/>
    </xf>
    <xf numFmtId="2" fontId="15" fillId="0" borderId="28" xfId="0" applyNumberFormat="1" applyFont="1" applyBorder="1" applyAlignment="1">
      <alignment horizontal="center"/>
    </xf>
    <xf numFmtId="0" fontId="14" fillId="0" borderId="27" xfId="0" applyFont="1" applyBorder="1" applyAlignment="1">
      <alignment horizontal="left" wrapText="1"/>
    </xf>
    <xf numFmtId="0" fontId="1" fillId="4" borderId="14" xfId="0" applyFont="1" applyFill="1" applyBorder="1" applyAlignment="1">
      <alignment horizontal="center"/>
    </xf>
    <xf numFmtId="10" fontId="1" fillId="4" borderId="10" xfId="0" applyNumberFormat="1" applyFont="1" applyFill="1" applyBorder="1" applyAlignment="1">
      <alignment horizontal="right" vertical="center"/>
    </xf>
    <xf numFmtId="165" fontId="1" fillId="4" borderId="10" xfId="0" applyNumberFormat="1" applyFont="1" applyFill="1" applyBorder="1" applyAlignment="1">
      <alignment horizontal="right"/>
    </xf>
    <xf numFmtId="165" fontId="1" fillId="4" borderId="10" xfId="0" applyNumberFormat="1" applyFont="1" applyFill="1" applyBorder="1"/>
    <xf numFmtId="165" fontId="1" fillId="4" borderId="13" xfId="0" applyNumberFormat="1" applyFont="1" applyFill="1" applyBorder="1"/>
    <xf numFmtId="165" fontId="1" fillId="4" borderId="10" xfId="0" applyNumberFormat="1" applyFont="1" applyFill="1" applyBorder="1" applyAlignment="1">
      <alignment vertical="center"/>
    </xf>
    <xf numFmtId="0" fontId="1" fillId="4" borderId="10" xfId="0" applyFont="1" applyFill="1" applyBorder="1" applyAlignment="1">
      <alignment horizontal="right" vertical="center"/>
    </xf>
    <xf numFmtId="0" fontId="1" fillId="4" borderId="10" xfId="0" applyFont="1" applyFill="1" applyBorder="1"/>
    <xf numFmtId="165" fontId="1" fillId="4" borderId="13" xfId="0" applyNumberFormat="1" applyFont="1" applyFill="1" applyBorder="1" applyAlignment="1">
      <alignment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left" vertical="center" wrapText="1"/>
    </xf>
    <xf numFmtId="49" fontId="6" fillId="0" borderId="10" xfId="0" quotePrefix="1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2" fontId="10" fillId="0" borderId="10" xfId="0" applyNumberFormat="1" applyFont="1" applyBorder="1" applyAlignment="1">
      <alignment horizontal="center"/>
    </xf>
    <xf numFmtId="2" fontId="11" fillId="0" borderId="10" xfId="0" applyNumberFormat="1" applyFont="1" applyFill="1" applyBorder="1" applyAlignment="1">
      <alignment horizontal="center" vertical="center"/>
    </xf>
    <xf numFmtId="165" fontId="11" fillId="0" borderId="1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49" fontId="6" fillId="0" borderId="10" xfId="0" quotePrefix="1" applyNumberFormat="1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49" fontId="6" fillId="0" borderId="10" xfId="0" quotePrefix="1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/>
    </xf>
    <xf numFmtId="165" fontId="1" fillId="4" borderId="9" xfId="0" applyNumberFormat="1" applyFont="1" applyFill="1" applyBorder="1"/>
    <xf numFmtId="165" fontId="1" fillId="0" borderId="9" xfId="0" applyNumberFormat="1" applyFont="1" applyFill="1" applyBorder="1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49" fontId="0" fillId="0" borderId="19" xfId="0" applyNumberFormat="1" applyBorder="1" applyAlignment="1">
      <alignment horizontal="center"/>
    </xf>
    <xf numFmtId="49" fontId="0" fillId="0" borderId="20" xfId="0" applyNumberForma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0" fontId="15" fillId="3" borderId="48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31" xfId="0" applyNumberFormat="1" applyBorder="1" applyAlignment="1">
      <alignment horizontal="center"/>
    </xf>
    <xf numFmtId="49" fontId="0" fillId="0" borderId="32" xfId="0" applyNumberFormat="1" applyBorder="1" applyAlignment="1">
      <alignment horizontal="center"/>
    </xf>
    <xf numFmtId="49" fontId="0" fillId="0" borderId="3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6" xfId="0" applyBorder="1" applyAlignment="1">
      <alignment horizontal="center"/>
    </xf>
    <xf numFmtId="49" fontId="16" fillId="3" borderId="34" xfId="0" applyNumberFormat="1" applyFont="1" applyFill="1" applyBorder="1" applyAlignment="1">
      <alignment horizontal="center" vertical="center" wrapText="1"/>
    </xf>
    <xf numFmtId="49" fontId="16" fillId="3" borderId="35" xfId="0" applyNumberFormat="1" applyFont="1" applyFill="1" applyBorder="1" applyAlignment="1">
      <alignment horizontal="center" vertical="center" wrapText="1"/>
    </xf>
    <xf numFmtId="49" fontId="16" fillId="3" borderId="30" xfId="0" applyNumberFormat="1" applyFont="1" applyFill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5" fillId="3" borderId="34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3" borderId="34" xfId="0" applyFont="1" applyFill="1" applyBorder="1" applyAlignment="1">
      <alignment horizontal="center" vertical="center" wrapText="1"/>
    </xf>
    <xf numFmtId="0" fontId="10" fillId="3" borderId="35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/>
    </xf>
    <xf numFmtId="0" fontId="10" fillId="3" borderId="35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13" fillId="0" borderId="14" xfId="0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13" fillId="0" borderId="13" xfId="0" applyFont="1" applyBorder="1" applyAlignment="1">
      <alignment horizontal="left"/>
    </xf>
    <xf numFmtId="0" fontId="10" fillId="0" borderId="1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/>
    </xf>
    <xf numFmtId="0" fontId="0" fillId="0" borderId="37" xfId="0" applyBorder="1" applyAlignment="1">
      <alignment wrapText="1"/>
    </xf>
    <xf numFmtId="0" fontId="0" fillId="0" borderId="38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41" xfId="0" applyBorder="1" applyAlignment="1">
      <alignment horizontal="right" vertical="top" wrapText="1"/>
    </xf>
    <xf numFmtId="0" fontId="0" fillId="0" borderId="43" xfId="0" applyBorder="1" applyAlignment="1">
      <alignment horizontal="right" vertical="top" wrapText="1"/>
    </xf>
    <xf numFmtId="0" fontId="10" fillId="0" borderId="37" xfId="0" applyFont="1" applyBorder="1" applyAlignment="1">
      <alignment wrapText="1"/>
    </xf>
    <xf numFmtId="0" fontId="10" fillId="0" borderId="38" xfId="0" applyFont="1" applyBorder="1" applyAlignment="1">
      <alignment wrapText="1"/>
    </xf>
    <xf numFmtId="0" fontId="10" fillId="0" borderId="39" xfId="0" applyFont="1" applyBorder="1" applyAlignment="1">
      <alignment wrapText="1"/>
    </xf>
    <xf numFmtId="0" fontId="0" fillId="0" borderId="0" xfId="0" applyAlignment="1">
      <alignment wrapText="1"/>
    </xf>
    <xf numFmtId="0" fontId="10" fillId="0" borderId="37" xfId="0" applyFont="1" applyBorder="1" applyAlignment="1">
      <alignment horizontal="right" wrapText="1"/>
    </xf>
    <xf numFmtId="0" fontId="10" fillId="0" borderId="38" xfId="0" applyFont="1" applyBorder="1" applyAlignment="1">
      <alignment horizontal="right" wrapText="1"/>
    </xf>
    <xf numFmtId="0" fontId="10" fillId="0" borderId="39" xfId="0" applyFont="1" applyBorder="1" applyAlignment="1">
      <alignment horizontal="right" wrapText="1"/>
    </xf>
    <xf numFmtId="0" fontId="0" fillId="0" borderId="40" xfId="0" applyBorder="1" applyAlignment="1">
      <alignment wrapText="1"/>
    </xf>
    <xf numFmtId="0" fontId="10" fillId="0" borderId="0" xfId="0" applyFont="1" applyAlignment="1">
      <alignment wrapText="1"/>
    </xf>
    <xf numFmtId="0" fontId="10" fillId="2" borderId="37" xfId="0" applyFont="1" applyFill="1" applyBorder="1" applyAlignment="1">
      <alignment wrapText="1"/>
    </xf>
    <xf numFmtId="0" fontId="10" fillId="2" borderId="38" xfId="0" applyFont="1" applyFill="1" applyBorder="1" applyAlignment="1">
      <alignment wrapText="1"/>
    </xf>
    <xf numFmtId="0" fontId="10" fillId="2" borderId="39" xfId="0" applyFont="1" applyFill="1" applyBorder="1" applyAlignment="1">
      <alignment wrapText="1"/>
    </xf>
    <xf numFmtId="0" fontId="0" fillId="0" borderId="42" xfId="0" applyBorder="1" applyAlignment="1">
      <alignment horizontal="right" vertical="top" wrapText="1"/>
    </xf>
    <xf numFmtId="0" fontId="1" fillId="4" borderId="15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1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0" fillId="0" borderId="29" xfId="0" applyFont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0" borderId="14" xfId="0" applyFont="1" applyBorder="1" applyAlignment="1">
      <alignment horizontal="center" vertical="center"/>
    </xf>
  </cellXfs>
  <cellStyles count="8">
    <cellStyle name="Moeda 2" xfId="3"/>
    <cellStyle name="Normal" xfId="0" builtinId="0"/>
    <cellStyle name="Normal 2" xfId="1"/>
    <cellStyle name="Normal 3" xfId="2"/>
    <cellStyle name="Porcentagem 2" xfId="5"/>
    <cellStyle name="Porcentagem 3" xfId="4"/>
    <cellStyle name="Vírgula 2" xfId="7"/>
    <cellStyle name="Vírgula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0</xdr:row>
      <xdr:rowOff>66675</xdr:rowOff>
    </xdr:from>
    <xdr:to>
      <xdr:col>2</xdr:col>
      <xdr:colOff>1606828</xdr:colOff>
      <xdr:row>4</xdr:row>
      <xdr:rowOff>148133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00" t="8450" r="12800" b="10424"/>
        <a:stretch/>
      </xdr:blipFill>
      <xdr:spPr>
        <a:xfrm>
          <a:off x="2381250" y="66675"/>
          <a:ext cx="844828" cy="881558"/>
        </a:xfrm>
        <a:prstGeom prst="rect">
          <a:avLst/>
        </a:prstGeom>
      </xdr:spPr>
    </xdr:pic>
    <xdr:clientData/>
  </xdr:twoCellAnchor>
  <xdr:twoCellAnchor editAs="oneCell">
    <xdr:from>
      <xdr:col>2</xdr:col>
      <xdr:colOff>1855309</xdr:colOff>
      <xdr:row>1</xdr:row>
      <xdr:rowOff>11925</xdr:rowOff>
    </xdr:from>
    <xdr:to>
      <xdr:col>2</xdr:col>
      <xdr:colOff>3801722</xdr:colOff>
      <xdr:row>4</xdr:row>
      <xdr:rowOff>34018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93" t="65302" r="12716" b="11207"/>
        <a:stretch/>
      </xdr:blipFill>
      <xdr:spPr>
        <a:xfrm>
          <a:off x="3474559" y="211950"/>
          <a:ext cx="1946413" cy="6221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298180</xdr:colOff>
      <xdr:row>0</xdr:row>
      <xdr:rowOff>82826</xdr:rowOff>
    </xdr:from>
    <xdr:to>
      <xdr:col>1</xdr:col>
      <xdr:colOff>530095</xdr:colOff>
      <xdr:row>4</xdr:row>
      <xdr:rowOff>202384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00" t="8450" r="12800" b="10424"/>
        <a:stretch/>
      </xdr:blipFill>
      <xdr:spPr>
        <a:xfrm>
          <a:off x="298180" y="82826"/>
          <a:ext cx="844828" cy="881558"/>
        </a:xfrm>
        <a:prstGeom prst="rect">
          <a:avLst/>
        </a:prstGeom>
      </xdr:spPr>
    </xdr:pic>
    <xdr:clientData/>
  </xdr:twoCellAnchor>
  <xdr:twoCellAnchor editAs="oneCell">
    <xdr:from>
      <xdr:col>1</xdr:col>
      <xdr:colOff>778576</xdr:colOff>
      <xdr:row>1</xdr:row>
      <xdr:rowOff>37601</xdr:rowOff>
    </xdr:from>
    <xdr:to>
      <xdr:col>1</xdr:col>
      <xdr:colOff>2724989</xdr:colOff>
      <xdr:row>4</xdr:row>
      <xdr:rowOff>88269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93" t="65302" r="12716" b="11207"/>
        <a:stretch/>
      </xdr:blipFill>
      <xdr:spPr>
        <a:xfrm>
          <a:off x="1391489" y="228101"/>
          <a:ext cx="1946413" cy="6221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57150</xdr:rowOff>
    </xdr:from>
    <xdr:to>
      <xdr:col>7</xdr:col>
      <xdr:colOff>187603</xdr:colOff>
      <xdr:row>4</xdr:row>
      <xdr:rowOff>176708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00" t="8450" r="12800" b="10424"/>
        <a:stretch/>
      </xdr:blipFill>
      <xdr:spPr>
        <a:xfrm>
          <a:off x="2733675" y="57150"/>
          <a:ext cx="844828" cy="881558"/>
        </a:xfrm>
        <a:prstGeom prst="rect">
          <a:avLst/>
        </a:prstGeom>
      </xdr:spPr>
    </xdr:pic>
    <xdr:clientData/>
  </xdr:twoCellAnchor>
  <xdr:twoCellAnchor editAs="oneCell">
    <xdr:from>
      <xdr:col>7</xdr:col>
      <xdr:colOff>436084</xdr:colOff>
      <xdr:row>1</xdr:row>
      <xdr:rowOff>11925</xdr:rowOff>
    </xdr:from>
    <xdr:to>
      <xdr:col>9</xdr:col>
      <xdr:colOff>220322</xdr:colOff>
      <xdr:row>4</xdr:row>
      <xdr:rowOff>62593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93" t="65302" r="12716" b="11207"/>
        <a:stretch/>
      </xdr:blipFill>
      <xdr:spPr>
        <a:xfrm>
          <a:off x="3826984" y="202425"/>
          <a:ext cx="1946413" cy="6221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6"/>
  <sheetViews>
    <sheetView tabSelected="1" view="pageBreakPreview" zoomScaleNormal="100" zoomScaleSheetLayoutView="100" workbookViewId="0">
      <selection activeCell="C109" sqref="C109"/>
    </sheetView>
  </sheetViews>
  <sheetFormatPr defaultRowHeight="15" x14ac:dyDescent="0.25"/>
  <cols>
    <col min="1" max="1" width="12.140625" style="21" customWidth="1"/>
    <col min="2" max="2" width="13.5703125" style="21" customWidth="1"/>
    <col min="3" max="3" width="57.28515625" customWidth="1"/>
    <col min="4" max="4" width="8.7109375" customWidth="1"/>
    <col min="5" max="5" width="12.28515625" style="19" customWidth="1"/>
    <col min="6" max="6" width="12.42578125" style="1" customWidth="1"/>
    <col min="7" max="7" width="17.5703125" customWidth="1"/>
  </cols>
  <sheetData>
    <row r="1" spans="1:7" ht="16.149999999999999" customHeight="1" x14ac:dyDescent="0.25">
      <c r="A1" s="157"/>
      <c r="B1" s="158"/>
      <c r="C1" s="158"/>
      <c r="D1" s="158"/>
      <c r="E1" s="158"/>
      <c r="F1" s="158"/>
      <c r="G1" s="159"/>
    </row>
    <row r="2" spans="1:7" ht="16.149999999999999" customHeight="1" x14ac:dyDescent="0.25">
      <c r="A2" s="160"/>
      <c r="B2" s="161"/>
      <c r="C2" s="161"/>
      <c r="D2" s="161"/>
      <c r="E2" s="161"/>
      <c r="F2" s="161"/>
      <c r="G2" s="162"/>
    </row>
    <row r="3" spans="1:7" ht="16.149999999999999" customHeight="1" x14ac:dyDescent="0.25">
      <c r="A3" s="160"/>
      <c r="B3" s="161"/>
      <c r="C3" s="161"/>
      <c r="D3" s="161"/>
      <c r="E3" s="161"/>
      <c r="F3" s="161"/>
      <c r="G3" s="162"/>
    </row>
    <row r="4" spans="1:7" ht="16.149999999999999" customHeight="1" x14ac:dyDescent="0.25">
      <c r="A4" s="160"/>
      <c r="B4" s="161"/>
      <c r="C4" s="161"/>
      <c r="D4" s="161"/>
      <c r="E4" s="161"/>
      <c r="F4" s="161"/>
      <c r="G4" s="162"/>
    </row>
    <row r="5" spans="1:7" ht="16.149999999999999" customHeight="1" x14ac:dyDescent="0.25">
      <c r="A5" s="163"/>
      <c r="B5" s="164"/>
      <c r="C5" s="164"/>
      <c r="D5" s="164"/>
      <c r="E5" s="164"/>
      <c r="F5" s="164"/>
      <c r="G5" s="165"/>
    </row>
    <row r="6" spans="1:7" ht="19.899999999999999" customHeight="1" x14ac:dyDescent="0.25">
      <c r="A6" s="166" t="s">
        <v>5</v>
      </c>
      <c r="B6" s="167"/>
      <c r="C6" s="167"/>
      <c r="D6" s="182" t="s">
        <v>63</v>
      </c>
      <c r="E6" s="183"/>
      <c r="F6" s="183"/>
      <c r="G6" s="184"/>
    </row>
    <row r="7" spans="1:7" ht="19.899999999999999" customHeight="1" x14ac:dyDescent="0.25">
      <c r="A7" s="166" t="s">
        <v>65</v>
      </c>
      <c r="B7" s="167"/>
      <c r="C7" s="167"/>
      <c r="D7" s="185"/>
      <c r="E7" s="186"/>
      <c r="F7" s="186"/>
      <c r="G7" s="187"/>
    </row>
    <row r="8" spans="1:7" ht="19.899999999999999" customHeight="1" x14ac:dyDescent="0.25">
      <c r="A8" s="166" t="s">
        <v>64</v>
      </c>
      <c r="B8" s="167"/>
      <c r="C8" s="167"/>
      <c r="D8" s="185"/>
      <c r="E8" s="186"/>
      <c r="F8" s="186"/>
      <c r="G8" s="187"/>
    </row>
    <row r="9" spans="1:7" ht="19.899999999999999" customHeight="1" x14ac:dyDescent="0.25">
      <c r="A9" s="166" t="s">
        <v>114</v>
      </c>
      <c r="B9" s="167"/>
      <c r="C9" s="167"/>
      <c r="D9" s="188"/>
      <c r="E9" s="189"/>
      <c r="F9" s="189"/>
      <c r="G9" s="190"/>
    </row>
    <row r="10" spans="1:7" s="9" customFormat="1" ht="24.6" customHeight="1" x14ac:dyDescent="0.25">
      <c r="A10" s="77" t="s">
        <v>6</v>
      </c>
      <c r="B10" s="78" t="s">
        <v>35</v>
      </c>
      <c r="C10" s="79" t="s">
        <v>7</v>
      </c>
      <c r="D10" s="80" t="s">
        <v>8</v>
      </c>
      <c r="E10" s="81" t="s">
        <v>9</v>
      </c>
      <c r="F10" s="82" t="s">
        <v>15</v>
      </c>
      <c r="G10" s="83" t="s">
        <v>3</v>
      </c>
    </row>
    <row r="11" spans="1:7" s="22" customFormat="1" ht="25.15" customHeight="1" x14ac:dyDescent="0.25">
      <c r="A11" s="77" t="s">
        <v>18</v>
      </c>
      <c r="B11" s="78" t="s">
        <v>27</v>
      </c>
      <c r="C11" s="84" t="s">
        <v>17</v>
      </c>
      <c r="D11" s="85"/>
      <c r="E11" s="86"/>
      <c r="F11" s="87"/>
      <c r="G11" s="88">
        <f>SUM(G12:G18)</f>
        <v>6726.08</v>
      </c>
    </row>
    <row r="12" spans="1:7" s="9" customFormat="1" ht="15.75" x14ac:dyDescent="0.25">
      <c r="A12" s="149" t="s">
        <v>45</v>
      </c>
      <c r="B12" s="56" t="s">
        <v>66</v>
      </c>
      <c r="C12" s="24" t="s">
        <v>67</v>
      </c>
      <c r="D12" s="25" t="s">
        <v>25</v>
      </c>
      <c r="E12" s="26">
        <f>'Memória de Cálculo'!G25</f>
        <v>237.65</v>
      </c>
      <c r="F12" s="27">
        <v>10.414999999999999</v>
      </c>
      <c r="G12" s="27">
        <f>ROUND(F12*E12,2)</f>
        <v>2475.12</v>
      </c>
    </row>
    <row r="13" spans="1:7" s="9" customFormat="1" ht="31.5" x14ac:dyDescent="0.25">
      <c r="A13" s="149" t="s">
        <v>46</v>
      </c>
      <c r="B13" s="56" t="s">
        <v>117</v>
      </c>
      <c r="C13" s="24" t="s">
        <v>116</v>
      </c>
      <c r="D13" s="25" t="s">
        <v>25</v>
      </c>
      <c r="E13" s="26">
        <f>'Memória de Cálculo'!G39</f>
        <v>335.28</v>
      </c>
      <c r="F13" s="26">
        <v>3.04</v>
      </c>
      <c r="G13" s="27">
        <f t="shared" ref="G13:G16" si="0">ROUND(F13*E13,2)</f>
        <v>1019.25</v>
      </c>
    </row>
    <row r="14" spans="1:7" s="9" customFormat="1" ht="31.5" x14ac:dyDescent="0.25">
      <c r="A14" s="149" t="s">
        <v>47</v>
      </c>
      <c r="B14" s="56" t="s">
        <v>168</v>
      </c>
      <c r="C14" s="24" t="s">
        <v>141</v>
      </c>
      <c r="D14" s="25" t="s">
        <v>25</v>
      </c>
      <c r="E14" s="26">
        <f>'Memória de Cálculo'!G53</f>
        <v>101.02000000000001</v>
      </c>
      <c r="F14" s="26">
        <v>6.73</v>
      </c>
      <c r="G14" s="27">
        <f t="shared" si="0"/>
        <v>679.86</v>
      </c>
    </row>
    <row r="15" spans="1:7" s="9" customFormat="1" ht="15.75" x14ac:dyDescent="0.25">
      <c r="A15" s="149" t="s">
        <v>48</v>
      </c>
      <c r="B15" s="56" t="s">
        <v>138</v>
      </c>
      <c r="C15" s="24" t="s">
        <v>137</v>
      </c>
      <c r="D15" s="25" t="s">
        <v>25</v>
      </c>
      <c r="E15" s="26">
        <f>'Memória de Cálculo'!G56</f>
        <v>33</v>
      </c>
      <c r="F15" s="26">
        <v>12.88</v>
      </c>
      <c r="G15" s="27">
        <f t="shared" si="0"/>
        <v>425.04</v>
      </c>
    </row>
    <row r="16" spans="1:7" s="9" customFormat="1" ht="31.5" x14ac:dyDescent="0.25">
      <c r="A16" s="149" t="s">
        <v>49</v>
      </c>
      <c r="B16" s="56" t="s">
        <v>130</v>
      </c>
      <c r="C16" s="24" t="s">
        <v>135</v>
      </c>
      <c r="D16" s="25" t="s">
        <v>25</v>
      </c>
      <c r="E16" s="26">
        <f>'Memória de Cálculo'!G61</f>
        <v>125.89619999999999</v>
      </c>
      <c r="F16" s="27">
        <v>8</v>
      </c>
      <c r="G16" s="27">
        <f t="shared" si="0"/>
        <v>1007.17</v>
      </c>
    </row>
    <row r="17" spans="1:7" s="9" customFormat="1" ht="31.5" x14ac:dyDescent="0.25">
      <c r="A17" s="149" t="s">
        <v>406</v>
      </c>
      <c r="B17" s="56" t="s">
        <v>407</v>
      </c>
      <c r="C17" s="24" t="s">
        <v>405</v>
      </c>
      <c r="D17" s="25" t="s">
        <v>25</v>
      </c>
      <c r="E17" s="26">
        <v>30.52</v>
      </c>
      <c r="F17" s="27">
        <v>16.72</v>
      </c>
      <c r="G17" s="27">
        <f t="shared" ref="G17:G18" si="1">ROUND(F17*E17,2)</f>
        <v>510.29</v>
      </c>
    </row>
    <row r="18" spans="1:7" s="9" customFormat="1" ht="15.75" x14ac:dyDescent="0.25">
      <c r="A18" s="149" t="s">
        <v>426</v>
      </c>
      <c r="B18" s="56" t="s">
        <v>427</v>
      </c>
      <c r="C18" s="24" t="s">
        <v>428</v>
      </c>
      <c r="D18" s="25" t="s">
        <v>289</v>
      </c>
      <c r="E18" s="26">
        <f>'Memória de Cálculo'!G69</f>
        <v>9.7200000000000006</v>
      </c>
      <c r="F18" s="27">
        <v>62.69</v>
      </c>
      <c r="G18" s="27">
        <f t="shared" si="1"/>
        <v>609.35</v>
      </c>
    </row>
    <row r="19" spans="1:7" s="9" customFormat="1" ht="18" customHeight="1" x14ac:dyDescent="0.25">
      <c r="A19" s="177"/>
      <c r="B19" s="178"/>
      <c r="C19" s="178"/>
      <c r="D19" s="178"/>
      <c r="E19" s="178"/>
      <c r="F19" s="178"/>
      <c r="G19" s="179"/>
    </row>
    <row r="20" spans="1:7" s="9" customFormat="1" ht="25.15" customHeight="1" x14ac:dyDescent="0.25">
      <c r="A20" s="77" t="s">
        <v>19</v>
      </c>
      <c r="B20" s="78" t="s">
        <v>27</v>
      </c>
      <c r="C20" s="84" t="s">
        <v>29</v>
      </c>
      <c r="D20" s="85"/>
      <c r="E20" s="86"/>
      <c r="F20" s="87"/>
      <c r="G20" s="88">
        <f>SUM(G21:G25)</f>
        <v>64508.159999999996</v>
      </c>
    </row>
    <row r="21" spans="1:7" s="9" customFormat="1" ht="47.25" x14ac:dyDescent="0.25">
      <c r="A21" s="42" t="s">
        <v>43</v>
      </c>
      <c r="B21" s="99" t="s">
        <v>160</v>
      </c>
      <c r="C21" s="24" t="s">
        <v>159</v>
      </c>
      <c r="D21" s="25" t="s">
        <v>25</v>
      </c>
      <c r="E21" s="26">
        <f>'Memória de Cálculo'!G84</f>
        <v>237.65</v>
      </c>
      <c r="F21" s="27">
        <v>8.35</v>
      </c>
      <c r="G21" s="41">
        <f t="shared" ref="G21:G25" si="2">ROUND(F21*E21,2)</f>
        <v>1984.38</v>
      </c>
    </row>
    <row r="22" spans="1:7" s="9" customFormat="1" ht="46.9" customHeight="1" x14ac:dyDescent="0.25">
      <c r="A22" s="67" t="s">
        <v>44</v>
      </c>
      <c r="B22" s="99" t="s">
        <v>158</v>
      </c>
      <c r="C22" s="24" t="s">
        <v>157</v>
      </c>
      <c r="D22" s="25" t="s">
        <v>25</v>
      </c>
      <c r="E22" s="26">
        <f>E21</f>
        <v>237.65</v>
      </c>
      <c r="F22" s="27">
        <v>68.58</v>
      </c>
      <c r="G22" s="41">
        <f t="shared" si="2"/>
        <v>16298.04</v>
      </c>
    </row>
    <row r="23" spans="1:7" s="9" customFormat="1" ht="47.25" x14ac:dyDescent="0.25">
      <c r="A23" s="67" t="s">
        <v>55</v>
      </c>
      <c r="B23" s="23" t="s">
        <v>169</v>
      </c>
      <c r="C23" s="24" t="s">
        <v>170</v>
      </c>
      <c r="D23" s="25" t="s">
        <v>25</v>
      </c>
      <c r="E23" s="26">
        <f>'Memória de Cálculo'!G109</f>
        <v>70.709999999999994</v>
      </c>
      <c r="F23" s="27">
        <v>218.11</v>
      </c>
      <c r="G23" s="41">
        <f t="shared" si="2"/>
        <v>15422.56</v>
      </c>
    </row>
    <row r="24" spans="1:7" s="9" customFormat="1" ht="47.25" x14ac:dyDescent="0.25">
      <c r="A24" s="67" t="s">
        <v>56</v>
      </c>
      <c r="B24" s="99" t="s">
        <v>181</v>
      </c>
      <c r="C24" s="24" t="s">
        <v>180</v>
      </c>
      <c r="D24" s="25" t="s">
        <v>25</v>
      </c>
      <c r="E24" s="26">
        <f>'Memória de Cálculo'!G115</f>
        <v>1020.3</v>
      </c>
      <c r="F24" s="27">
        <v>27.14</v>
      </c>
      <c r="G24" s="41">
        <f t="shared" si="2"/>
        <v>27690.94</v>
      </c>
    </row>
    <row r="25" spans="1:7" s="9" customFormat="1" ht="47.25" x14ac:dyDescent="0.25">
      <c r="A25" s="67" t="s">
        <v>57</v>
      </c>
      <c r="B25" s="68" t="s">
        <v>199</v>
      </c>
      <c r="C25" s="24" t="s">
        <v>194</v>
      </c>
      <c r="D25" s="25" t="s">
        <v>25</v>
      </c>
      <c r="E25" s="26">
        <f>'Memória de Cálculo'!G120</f>
        <v>103.88</v>
      </c>
      <c r="F25" s="27">
        <v>29.96</v>
      </c>
      <c r="G25" s="41">
        <f t="shared" si="2"/>
        <v>3112.24</v>
      </c>
    </row>
    <row r="26" spans="1:7" s="9" customFormat="1" ht="16.149999999999999" customHeight="1" x14ac:dyDescent="0.25">
      <c r="A26" s="177"/>
      <c r="B26" s="178"/>
      <c r="C26" s="178"/>
      <c r="D26" s="178"/>
      <c r="E26" s="178"/>
      <c r="F26" s="178"/>
      <c r="G26" s="179"/>
    </row>
    <row r="27" spans="1:7" s="9" customFormat="1" ht="25.15" customHeight="1" x14ac:dyDescent="0.25">
      <c r="A27" s="77" t="s">
        <v>20</v>
      </c>
      <c r="B27" s="78" t="s">
        <v>27</v>
      </c>
      <c r="C27" s="84" t="s">
        <v>21</v>
      </c>
      <c r="D27" s="85"/>
      <c r="E27" s="86"/>
      <c r="F27" s="87"/>
      <c r="G27" s="88">
        <f>SUM(G28:G30)</f>
        <v>28989.34</v>
      </c>
    </row>
    <row r="28" spans="1:7" s="9" customFormat="1" ht="30" customHeight="1" x14ac:dyDescent="0.25">
      <c r="A28" s="42" t="s">
        <v>41</v>
      </c>
      <c r="B28" s="23" t="s">
        <v>31</v>
      </c>
      <c r="C28" s="24" t="s">
        <v>32</v>
      </c>
      <c r="D28" s="25" t="s">
        <v>22</v>
      </c>
      <c r="E28" s="26">
        <f>'Memória de Cálculo'!G131</f>
        <v>50</v>
      </c>
      <c r="F28" s="27">
        <v>172.93</v>
      </c>
      <c r="G28" s="41">
        <f>ROUND(F28*E28,2)</f>
        <v>8646.5</v>
      </c>
    </row>
    <row r="29" spans="1:7" s="9" customFormat="1" ht="15.75" x14ac:dyDescent="0.25">
      <c r="A29" s="67" t="s">
        <v>42</v>
      </c>
      <c r="B29" s="99" t="s">
        <v>220</v>
      </c>
      <c r="C29" s="24" t="s">
        <v>219</v>
      </c>
      <c r="D29" s="25" t="s">
        <v>22</v>
      </c>
      <c r="E29" s="26">
        <f>'Memória de Cálculo'!G131</f>
        <v>50</v>
      </c>
      <c r="F29" s="27">
        <v>58.97</v>
      </c>
      <c r="G29" s="41">
        <f t="shared" ref="G29:G30" si="3">ROUND(F29*E29,2)</f>
        <v>2948.5</v>
      </c>
    </row>
    <row r="30" spans="1:7" s="9" customFormat="1" ht="63" x14ac:dyDescent="0.25">
      <c r="A30" s="67" t="s">
        <v>221</v>
      </c>
      <c r="B30" s="99" t="s">
        <v>218</v>
      </c>
      <c r="C30" s="24" t="s">
        <v>217</v>
      </c>
      <c r="D30" s="25" t="s">
        <v>25</v>
      </c>
      <c r="E30" s="26">
        <v>125.9</v>
      </c>
      <c r="F30" s="27">
        <v>138.16</v>
      </c>
      <c r="G30" s="41">
        <f t="shared" si="3"/>
        <v>17394.34</v>
      </c>
    </row>
    <row r="31" spans="1:7" s="9" customFormat="1" ht="15.75" x14ac:dyDescent="0.25">
      <c r="A31" s="177"/>
      <c r="B31" s="178"/>
      <c r="C31" s="178"/>
      <c r="D31" s="178"/>
      <c r="E31" s="178"/>
      <c r="F31" s="178"/>
      <c r="G31" s="179"/>
    </row>
    <row r="32" spans="1:7" s="9" customFormat="1" ht="15.75" x14ac:dyDescent="0.25">
      <c r="A32" s="77" t="s">
        <v>23</v>
      </c>
      <c r="B32" s="78" t="s">
        <v>27</v>
      </c>
      <c r="C32" s="84" t="s">
        <v>144</v>
      </c>
      <c r="D32" s="85"/>
      <c r="E32" s="86"/>
      <c r="F32" s="87"/>
      <c r="G32" s="88">
        <f>SUM(G33:G42)</f>
        <v>25386.160000000003</v>
      </c>
    </row>
    <row r="33" spans="1:7" s="9" customFormat="1" ht="47.25" x14ac:dyDescent="0.25">
      <c r="A33" s="42" t="s">
        <v>37</v>
      </c>
      <c r="B33" s="99" t="s">
        <v>146</v>
      </c>
      <c r="C33" s="24" t="s">
        <v>145</v>
      </c>
      <c r="D33" s="25" t="s">
        <v>28</v>
      </c>
      <c r="E33" s="26">
        <f>'Memória de Cálculo'!G140</f>
        <v>33</v>
      </c>
      <c r="F33" s="27">
        <v>137.55000000000001</v>
      </c>
      <c r="G33" s="41">
        <f t="shared" ref="G33:G111" si="4">ROUND(F33*E33,2)</f>
        <v>4539.1499999999996</v>
      </c>
    </row>
    <row r="34" spans="1:7" s="9" customFormat="1" ht="30" customHeight="1" x14ac:dyDescent="0.25">
      <c r="A34" s="67" t="s">
        <v>38</v>
      </c>
      <c r="B34" s="99" t="s">
        <v>239</v>
      </c>
      <c r="C34" s="24" t="s">
        <v>238</v>
      </c>
      <c r="D34" s="25" t="s">
        <v>22</v>
      </c>
      <c r="E34" s="26">
        <f>'Memória de Cálculo'!G143</f>
        <v>11</v>
      </c>
      <c r="F34" s="27">
        <v>313.27</v>
      </c>
      <c r="G34" s="41">
        <f t="shared" si="4"/>
        <v>3445.97</v>
      </c>
    </row>
    <row r="35" spans="1:7" s="9" customFormat="1" ht="30" customHeight="1" x14ac:dyDescent="0.25">
      <c r="A35" s="67" t="s">
        <v>39</v>
      </c>
      <c r="B35" s="99" t="s">
        <v>30</v>
      </c>
      <c r="C35" s="24" t="s">
        <v>260</v>
      </c>
      <c r="D35" s="25" t="s">
        <v>22</v>
      </c>
      <c r="E35" s="26">
        <f>'Memória de Cálculo'!G146</f>
        <v>25</v>
      </c>
      <c r="F35" s="27">
        <v>91.07</v>
      </c>
      <c r="G35" s="41">
        <f t="shared" si="4"/>
        <v>2276.75</v>
      </c>
    </row>
    <row r="36" spans="1:7" s="9" customFormat="1" ht="63" x14ac:dyDescent="0.25">
      <c r="A36" s="67" t="s">
        <v>40</v>
      </c>
      <c r="B36" s="99" t="s">
        <v>271</v>
      </c>
      <c r="C36" s="24" t="s">
        <v>270</v>
      </c>
      <c r="D36" s="25" t="s">
        <v>25</v>
      </c>
      <c r="E36" s="26">
        <f>'Memória de Cálculo'!G149</f>
        <v>47.6</v>
      </c>
      <c r="F36" s="27">
        <v>24.19</v>
      </c>
      <c r="G36" s="41">
        <f t="shared" si="4"/>
        <v>1151.44</v>
      </c>
    </row>
    <row r="37" spans="1:7" s="9" customFormat="1" ht="63" x14ac:dyDescent="0.25">
      <c r="A37" s="135" t="s">
        <v>434</v>
      </c>
      <c r="B37" s="99" t="s">
        <v>436</v>
      </c>
      <c r="C37" s="24" t="s">
        <v>435</v>
      </c>
      <c r="D37" s="25" t="s">
        <v>25</v>
      </c>
      <c r="E37" s="26">
        <v>15</v>
      </c>
      <c r="F37" s="27">
        <v>70.73</v>
      </c>
      <c r="G37" s="41">
        <f t="shared" si="4"/>
        <v>1060.95</v>
      </c>
    </row>
    <row r="38" spans="1:7" s="9" customFormat="1" ht="15.75" x14ac:dyDescent="0.25">
      <c r="A38" s="77" t="s">
        <v>497</v>
      </c>
      <c r="B38" s="78" t="s">
        <v>27</v>
      </c>
      <c r="C38" s="84" t="s">
        <v>498</v>
      </c>
      <c r="D38" s="85"/>
      <c r="E38" s="86"/>
      <c r="F38" s="87"/>
      <c r="G38" s="88"/>
    </row>
    <row r="39" spans="1:7" s="9" customFormat="1" ht="31.5" x14ac:dyDescent="0.25">
      <c r="A39" s="140" t="s">
        <v>499</v>
      </c>
      <c r="B39" s="99" t="s">
        <v>504</v>
      </c>
      <c r="C39" s="24" t="s">
        <v>503</v>
      </c>
      <c r="D39" s="25" t="s">
        <v>289</v>
      </c>
      <c r="E39" s="26">
        <v>5</v>
      </c>
      <c r="F39" s="27">
        <v>898.71</v>
      </c>
      <c r="G39" s="41">
        <f t="shared" ref="G39:G41" si="5">ROUND(F39*E39,2)</f>
        <v>4493.55</v>
      </c>
    </row>
    <row r="40" spans="1:7" s="9" customFormat="1" ht="78.75" x14ac:dyDescent="0.25">
      <c r="A40" s="140" t="s">
        <v>500</v>
      </c>
      <c r="B40" s="99" t="s">
        <v>506</v>
      </c>
      <c r="C40" s="24" t="s">
        <v>505</v>
      </c>
      <c r="D40" s="25" t="s">
        <v>25</v>
      </c>
      <c r="E40" s="26">
        <v>20</v>
      </c>
      <c r="F40" s="27">
        <v>118.01</v>
      </c>
      <c r="G40" s="41">
        <f t="shared" si="5"/>
        <v>2360.1999999999998</v>
      </c>
    </row>
    <row r="41" spans="1:7" s="9" customFormat="1" ht="31.5" x14ac:dyDescent="0.25">
      <c r="A41" s="140" t="s">
        <v>501</v>
      </c>
      <c r="B41" s="99" t="s">
        <v>508</v>
      </c>
      <c r="C41" s="24" t="s">
        <v>507</v>
      </c>
      <c r="D41" s="25" t="s">
        <v>509</v>
      </c>
      <c r="E41" s="26">
        <v>185</v>
      </c>
      <c r="F41" s="27">
        <v>17.75</v>
      </c>
      <c r="G41" s="41">
        <f t="shared" si="5"/>
        <v>3283.75</v>
      </c>
    </row>
    <row r="42" spans="1:7" s="9" customFormat="1" ht="31.5" x14ac:dyDescent="0.25">
      <c r="A42" s="140" t="s">
        <v>502</v>
      </c>
      <c r="B42" s="99" t="s">
        <v>511</v>
      </c>
      <c r="C42" s="24" t="s">
        <v>510</v>
      </c>
      <c r="D42" s="25" t="s">
        <v>509</v>
      </c>
      <c r="E42" s="26">
        <v>120</v>
      </c>
      <c r="F42" s="27">
        <v>23.12</v>
      </c>
      <c r="G42" s="41">
        <f t="shared" ref="G42" si="6">ROUND(F42*E42,2)</f>
        <v>2774.4</v>
      </c>
    </row>
    <row r="43" spans="1:7" s="9" customFormat="1" ht="14.45" customHeight="1" x14ac:dyDescent="0.25">
      <c r="A43" s="172"/>
      <c r="B43" s="173"/>
      <c r="C43" s="173"/>
      <c r="D43" s="173"/>
      <c r="E43" s="173"/>
      <c r="F43" s="173"/>
      <c r="G43" s="174"/>
    </row>
    <row r="44" spans="1:7" s="9" customFormat="1" ht="31.5" x14ac:dyDescent="0.25">
      <c r="A44" s="77" t="s">
        <v>24</v>
      </c>
      <c r="B44" s="78" t="s">
        <v>27</v>
      </c>
      <c r="C44" s="109" t="s">
        <v>273</v>
      </c>
      <c r="D44" s="85"/>
      <c r="E44" s="86"/>
      <c r="F44" s="87"/>
      <c r="G44" s="88">
        <f>SUM(G45)</f>
        <v>4268.59</v>
      </c>
    </row>
    <row r="45" spans="1:7" s="9" customFormat="1" ht="63" x14ac:dyDescent="0.25">
      <c r="A45" s="67" t="s">
        <v>36</v>
      </c>
      <c r="B45" s="99" t="s">
        <v>275</v>
      </c>
      <c r="C45" s="24" t="s">
        <v>274</v>
      </c>
      <c r="D45" s="25" t="s">
        <v>25</v>
      </c>
      <c r="E45" s="26">
        <f>'Memória de Cálculo'!G153</f>
        <v>14.520000000000001</v>
      </c>
      <c r="F45" s="27">
        <v>293.98</v>
      </c>
      <c r="G45" s="41">
        <f t="shared" si="4"/>
        <v>4268.59</v>
      </c>
    </row>
    <row r="46" spans="1:7" s="9" customFormat="1" ht="14.45" customHeight="1" x14ac:dyDescent="0.25">
      <c r="A46" s="172"/>
      <c r="B46" s="173"/>
      <c r="C46" s="173"/>
      <c r="D46" s="173"/>
      <c r="E46" s="173"/>
      <c r="F46" s="173"/>
      <c r="G46" s="174"/>
    </row>
    <row r="47" spans="1:7" s="9" customFormat="1" ht="14.45" customHeight="1" x14ac:dyDescent="0.25">
      <c r="A47" s="77" t="s">
        <v>286</v>
      </c>
      <c r="B47" s="78" t="s">
        <v>27</v>
      </c>
      <c r="C47" s="109" t="s">
        <v>301</v>
      </c>
      <c r="D47" s="85"/>
      <c r="E47" s="86"/>
      <c r="F47" s="87"/>
      <c r="G47" s="88">
        <f>SUM(G49:G50)</f>
        <v>10558.189999999999</v>
      </c>
    </row>
    <row r="48" spans="1:7" s="9" customFormat="1" ht="14.45" customHeight="1" x14ac:dyDescent="0.25">
      <c r="A48" s="77" t="s">
        <v>287</v>
      </c>
      <c r="B48" s="78"/>
      <c r="C48" s="109" t="s">
        <v>302</v>
      </c>
      <c r="D48" s="85"/>
      <c r="E48" s="86"/>
      <c r="F48" s="87"/>
      <c r="G48" s="88"/>
    </row>
    <row r="49" spans="1:7" s="9" customFormat="1" ht="15.75" x14ac:dyDescent="0.25">
      <c r="A49" s="129" t="s">
        <v>316</v>
      </c>
      <c r="B49" s="99" t="s">
        <v>304</v>
      </c>
      <c r="C49" s="24" t="s">
        <v>303</v>
      </c>
      <c r="D49" s="25" t="s">
        <v>25</v>
      </c>
      <c r="E49" s="26">
        <f>'Memória de Cálculo'!G185</f>
        <v>160.41</v>
      </c>
      <c r="F49" s="27">
        <v>45.82</v>
      </c>
      <c r="G49" s="41">
        <f t="shared" ref="G49:G50" si="7">ROUND(F49*E49,2)</f>
        <v>7349.99</v>
      </c>
    </row>
    <row r="50" spans="1:7" s="9" customFormat="1" ht="15.75" x14ac:dyDescent="0.25">
      <c r="A50" s="135" t="s">
        <v>340</v>
      </c>
      <c r="B50" s="99" t="s">
        <v>198</v>
      </c>
      <c r="C50" s="24" t="s">
        <v>342</v>
      </c>
      <c r="D50" s="25" t="s">
        <v>22</v>
      </c>
      <c r="E50" s="26">
        <f>'Memória de Cálculo'!G185</f>
        <v>160.41</v>
      </c>
      <c r="F50" s="27">
        <v>20</v>
      </c>
      <c r="G50" s="41">
        <f t="shared" si="7"/>
        <v>3208.2</v>
      </c>
    </row>
    <row r="51" spans="1:7" s="9" customFormat="1" ht="14.45" customHeight="1" x14ac:dyDescent="0.25">
      <c r="A51" s="129"/>
      <c r="B51" s="130"/>
      <c r="C51" s="130"/>
      <c r="D51" s="130"/>
      <c r="E51" s="130"/>
      <c r="F51" s="130"/>
      <c r="G51" s="131"/>
    </row>
    <row r="52" spans="1:7" s="9" customFormat="1" ht="14.45" customHeight="1" x14ac:dyDescent="0.25">
      <c r="A52" s="77" t="s">
        <v>330</v>
      </c>
      <c r="B52" s="78" t="s">
        <v>27</v>
      </c>
      <c r="C52" s="109" t="s">
        <v>317</v>
      </c>
      <c r="D52" s="85"/>
      <c r="E52" s="86"/>
      <c r="F52" s="87"/>
      <c r="G52" s="88">
        <f>SUM(G54:G76)</f>
        <v>41736.270000000011</v>
      </c>
    </row>
    <row r="53" spans="1:7" s="9" customFormat="1" ht="14.45" customHeight="1" x14ac:dyDescent="0.25">
      <c r="A53" s="77" t="s">
        <v>331</v>
      </c>
      <c r="B53" s="78" t="s">
        <v>27</v>
      </c>
      <c r="C53" s="109" t="s">
        <v>350</v>
      </c>
      <c r="D53" s="85"/>
      <c r="E53" s="86"/>
      <c r="F53" s="87"/>
      <c r="G53" s="88"/>
    </row>
    <row r="54" spans="1:7" s="9" customFormat="1" ht="31.5" x14ac:dyDescent="0.25">
      <c r="A54" s="135" t="s">
        <v>332</v>
      </c>
      <c r="B54" s="147" t="s">
        <v>352</v>
      </c>
      <c r="C54" s="145" t="s">
        <v>351</v>
      </c>
      <c r="D54" s="146" t="s">
        <v>22</v>
      </c>
      <c r="E54" s="143">
        <v>120</v>
      </c>
      <c r="F54" s="144">
        <v>11.65</v>
      </c>
      <c r="G54" s="41">
        <f t="shared" ref="G54:G66" si="8">ROUND(F54*E54,2)</f>
        <v>1398</v>
      </c>
    </row>
    <row r="55" spans="1:7" s="9" customFormat="1" ht="31.5" x14ac:dyDescent="0.25">
      <c r="A55" s="135" t="s">
        <v>335</v>
      </c>
      <c r="B55" s="147" t="s">
        <v>354</v>
      </c>
      <c r="C55" s="145" t="s">
        <v>353</v>
      </c>
      <c r="D55" s="146" t="s">
        <v>22</v>
      </c>
      <c r="E55" s="143">
        <v>40</v>
      </c>
      <c r="F55" s="144">
        <v>49.27</v>
      </c>
      <c r="G55" s="41">
        <f t="shared" si="8"/>
        <v>1970.8</v>
      </c>
    </row>
    <row r="56" spans="1:7" s="9" customFormat="1" ht="31.5" x14ac:dyDescent="0.25">
      <c r="A56" s="135" t="s">
        <v>336</v>
      </c>
      <c r="B56" s="147" t="s">
        <v>387</v>
      </c>
      <c r="C56" s="145" t="s">
        <v>386</v>
      </c>
      <c r="D56" s="146" t="s">
        <v>22</v>
      </c>
      <c r="E56" s="143">
        <v>120</v>
      </c>
      <c r="F56" s="144">
        <v>13.45</v>
      </c>
      <c r="G56" s="41">
        <f t="shared" si="8"/>
        <v>1614</v>
      </c>
    </row>
    <row r="57" spans="1:7" s="9" customFormat="1" ht="31.5" x14ac:dyDescent="0.25">
      <c r="A57" s="135" t="s">
        <v>337</v>
      </c>
      <c r="B57" s="147" t="s">
        <v>389</v>
      </c>
      <c r="C57" s="145" t="s">
        <v>388</v>
      </c>
      <c r="D57" s="146" t="s">
        <v>22</v>
      </c>
      <c r="E57" s="143">
        <v>40</v>
      </c>
      <c r="F57" s="144">
        <v>30.32</v>
      </c>
      <c r="G57" s="41">
        <f t="shared" si="8"/>
        <v>1212.8</v>
      </c>
    </row>
    <row r="58" spans="1:7" s="9" customFormat="1" ht="14.45" customHeight="1" x14ac:dyDescent="0.25">
      <c r="A58" s="77" t="s">
        <v>355</v>
      </c>
      <c r="B58" s="78" t="s">
        <v>27</v>
      </c>
      <c r="C58" s="109" t="s">
        <v>356</v>
      </c>
      <c r="D58" s="85"/>
      <c r="E58" s="86"/>
      <c r="F58" s="87"/>
      <c r="G58" s="88"/>
    </row>
    <row r="59" spans="1:7" s="9" customFormat="1" ht="47.25" x14ac:dyDescent="0.25">
      <c r="A59" s="135" t="s">
        <v>359</v>
      </c>
      <c r="B59" s="147" t="s">
        <v>358</v>
      </c>
      <c r="C59" s="145" t="s">
        <v>357</v>
      </c>
      <c r="D59" s="146" t="s">
        <v>28</v>
      </c>
      <c r="E59" s="143">
        <v>5</v>
      </c>
      <c r="F59" s="144">
        <v>24.87</v>
      </c>
      <c r="G59" s="41">
        <f t="shared" si="8"/>
        <v>124.35</v>
      </c>
    </row>
    <row r="60" spans="1:7" s="9" customFormat="1" ht="47.25" x14ac:dyDescent="0.25">
      <c r="A60" s="135" t="s">
        <v>360</v>
      </c>
      <c r="B60" s="147" t="s">
        <v>364</v>
      </c>
      <c r="C60" s="145" t="s">
        <v>363</v>
      </c>
      <c r="D60" s="146" t="s">
        <v>28</v>
      </c>
      <c r="E60" s="143">
        <v>6</v>
      </c>
      <c r="F60" s="144">
        <v>69.849999999999994</v>
      </c>
      <c r="G60" s="41">
        <f t="shared" si="8"/>
        <v>419.1</v>
      </c>
    </row>
    <row r="61" spans="1:7" s="9" customFormat="1" ht="47.25" x14ac:dyDescent="0.25">
      <c r="A61" s="135" t="s">
        <v>361</v>
      </c>
      <c r="B61" s="147" t="s">
        <v>366</v>
      </c>
      <c r="C61" s="145" t="s">
        <v>365</v>
      </c>
      <c r="D61" s="146" t="s">
        <v>28</v>
      </c>
      <c r="E61" s="143">
        <v>1</v>
      </c>
      <c r="F61" s="144">
        <v>65.150000000000006</v>
      </c>
      <c r="G61" s="41">
        <f t="shared" si="8"/>
        <v>65.150000000000006</v>
      </c>
    </row>
    <row r="62" spans="1:7" s="9" customFormat="1" ht="47.25" x14ac:dyDescent="0.25">
      <c r="A62" s="135" t="s">
        <v>362</v>
      </c>
      <c r="B62" s="147" t="s">
        <v>368</v>
      </c>
      <c r="C62" s="145" t="s">
        <v>367</v>
      </c>
      <c r="D62" s="146" t="s">
        <v>28</v>
      </c>
      <c r="E62" s="143">
        <v>1</v>
      </c>
      <c r="F62" s="144">
        <v>365.32</v>
      </c>
      <c r="G62" s="41">
        <f t="shared" si="8"/>
        <v>365.32</v>
      </c>
    </row>
    <row r="63" spans="1:7" s="9" customFormat="1" ht="15.75" x14ac:dyDescent="0.25">
      <c r="A63" s="77" t="s">
        <v>375</v>
      </c>
      <c r="B63" s="78" t="s">
        <v>27</v>
      </c>
      <c r="C63" s="109" t="s">
        <v>369</v>
      </c>
      <c r="D63" s="85"/>
      <c r="E63" s="86"/>
      <c r="F63" s="87"/>
      <c r="G63" s="88"/>
    </row>
    <row r="64" spans="1:7" s="9" customFormat="1" ht="31.5" x14ac:dyDescent="0.25">
      <c r="A64" s="135" t="s">
        <v>374</v>
      </c>
      <c r="B64" s="147" t="s">
        <v>371</v>
      </c>
      <c r="C64" s="145" t="s">
        <v>370</v>
      </c>
      <c r="D64" s="146" t="s">
        <v>22</v>
      </c>
      <c r="E64" s="143">
        <v>180</v>
      </c>
      <c r="F64" s="144">
        <v>6.98</v>
      </c>
      <c r="G64" s="41">
        <f t="shared" si="8"/>
        <v>1256.4000000000001</v>
      </c>
    </row>
    <row r="65" spans="1:7" s="9" customFormat="1" ht="31.5" x14ac:dyDescent="0.25">
      <c r="A65" s="135" t="s">
        <v>376</v>
      </c>
      <c r="B65" s="147" t="s">
        <v>373</v>
      </c>
      <c r="C65" s="145" t="s">
        <v>372</v>
      </c>
      <c r="D65" s="146" t="s">
        <v>22</v>
      </c>
      <c r="E65" s="143">
        <v>350</v>
      </c>
      <c r="F65" s="144">
        <v>8.73</v>
      </c>
      <c r="G65" s="41">
        <f t="shared" si="8"/>
        <v>3055.5</v>
      </c>
    </row>
    <row r="66" spans="1:7" s="9" customFormat="1" ht="31.5" x14ac:dyDescent="0.25">
      <c r="A66" s="135" t="s">
        <v>377</v>
      </c>
      <c r="B66" s="147" t="s">
        <v>385</v>
      </c>
      <c r="C66" s="145" t="s">
        <v>384</v>
      </c>
      <c r="D66" s="146" t="s">
        <v>22</v>
      </c>
      <c r="E66" s="143">
        <v>280</v>
      </c>
      <c r="F66" s="144">
        <v>13.42</v>
      </c>
      <c r="G66" s="41">
        <f t="shared" si="8"/>
        <v>3757.6</v>
      </c>
    </row>
    <row r="67" spans="1:7" s="9" customFormat="1" ht="14.45" customHeight="1" x14ac:dyDescent="0.25">
      <c r="A67" s="77" t="s">
        <v>378</v>
      </c>
      <c r="B67" s="78" t="s">
        <v>27</v>
      </c>
      <c r="C67" s="109" t="s">
        <v>328</v>
      </c>
      <c r="D67" s="85"/>
      <c r="E67" s="86"/>
      <c r="F67" s="87"/>
      <c r="G67" s="88"/>
    </row>
    <row r="68" spans="1:7" s="9" customFormat="1" ht="47.25" x14ac:dyDescent="0.25">
      <c r="A68" s="129" t="s">
        <v>379</v>
      </c>
      <c r="B68" s="99" t="s">
        <v>344</v>
      </c>
      <c r="C68" s="133" t="s">
        <v>343</v>
      </c>
      <c r="D68" s="130" t="s">
        <v>28</v>
      </c>
      <c r="E68" s="130" t="s">
        <v>321</v>
      </c>
      <c r="F68" s="130" t="s">
        <v>518</v>
      </c>
      <c r="G68" s="41">
        <f t="shared" ref="G68" si="9">ROUND(F68*E68,2)</f>
        <v>2057.67</v>
      </c>
    </row>
    <row r="69" spans="1:7" s="9" customFormat="1" ht="63" x14ac:dyDescent="0.25">
      <c r="A69" s="135" t="s">
        <v>380</v>
      </c>
      <c r="B69" s="99" t="s">
        <v>329</v>
      </c>
      <c r="C69" s="133" t="s">
        <v>327</v>
      </c>
      <c r="D69" s="130" t="s">
        <v>28</v>
      </c>
      <c r="E69" s="130" t="s">
        <v>345</v>
      </c>
      <c r="F69" s="130" t="s">
        <v>519</v>
      </c>
      <c r="G69" s="41">
        <f t="shared" ref="G69:G72" si="10">ROUND(F69*E69,2)</f>
        <v>14106.96</v>
      </c>
    </row>
    <row r="70" spans="1:7" s="9" customFormat="1" ht="63" x14ac:dyDescent="0.25">
      <c r="A70" s="135" t="s">
        <v>381</v>
      </c>
      <c r="B70" s="99" t="s">
        <v>348</v>
      </c>
      <c r="C70" s="133" t="s">
        <v>347</v>
      </c>
      <c r="D70" s="136" t="s">
        <v>28</v>
      </c>
      <c r="E70" s="136" t="s">
        <v>349</v>
      </c>
      <c r="F70" s="136" t="s">
        <v>520</v>
      </c>
      <c r="G70" s="41">
        <f t="shared" si="10"/>
        <v>2317.8000000000002</v>
      </c>
    </row>
    <row r="71" spans="1:7" s="9" customFormat="1" ht="63" x14ac:dyDescent="0.25">
      <c r="A71" s="135" t="s">
        <v>382</v>
      </c>
      <c r="B71" s="99" t="s">
        <v>334</v>
      </c>
      <c r="C71" s="133" t="s">
        <v>333</v>
      </c>
      <c r="D71" s="136" t="s">
        <v>28</v>
      </c>
      <c r="E71" s="130" t="s">
        <v>346</v>
      </c>
      <c r="F71" s="130" t="s">
        <v>521</v>
      </c>
      <c r="G71" s="41">
        <f t="shared" si="10"/>
        <v>1629.11</v>
      </c>
    </row>
    <row r="72" spans="1:7" s="9" customFormat="1" ht="63" x14ac:dyDescent="0.25">
      <c r="A72" s="135" t="s">
        <v>383</v>
      </c>
      <c r="B72" s="99" t="s">
        <v>339</v>
      </c>
      <c r="C72" s="133" t="s">
        <v>338</v>
      </c>
      <c r="D72" s="136" t="s">
        <v>28</v>
      </c>
      <c r="E72" s="130" t="s">
        <v>61</v>
      </c>
      <c r="F72" s="130" t="s">
        <v>522</v>
      </c>
      <c r="G72" s="41">
        <f t="shared" si="10"/>
        <v>1319.16</v>
      </c>
    </row>
    <row r="73" spans="1:7" s="9" customFormat="1" ht="14.45" customHeight="1" x14ac:dyDescent="0.25">
      <c r="A73" s="77" t="s">
        <v>390</v>
      </c>
      <c r="B73" s="78" t="s">
        <v>27</v>
      </c>
      <c r="C73" s="109" t="s">
        <v>318</v>
      </c>
      <c r="D73" s="85"/>
      <c r="E73" s="86"/>
      <c r="F73" s="87"/>
      <c r="G73" s="88"/>
    </row>
    <row r="74" spans="1:7" s="9" customFormat="1" ht="63" x14ac:dyDescent="0.25">
      <c r="A74" s="129" t="s">
        <v>391</v>
      </c>
      <c r="B74" s="99" t="s">
        <v>319</v>
      </c>
      <c r="C74" s="133" t="s">
        <v>320</v>
      </c>
      <c r="D74" s="130" t="s">
        <v>28</v>
      </c>
      <c r="E74" s="130" t="s">
        <v>411</v>
      </c>
      <c r="F74" s="130" t="s">
        <v>523</v>
      </c>
      <c r="G74" s="41">
        <f t="shared" ref="G74:G108" si="11">ROUND(F74*E74,2)</f>
        <v>3231.6</v>
      </c>
    </row>
    <row r="75" spans="1:7" s="9" customFormat="1" ht="47.25" x14ac:dyDescent="0.25">
      <c r="A75" s="135" t="s">
        <v>392</v>
      </c>
      <c r="B75" s="134" t="s">
        <v>322</v>
      </c>
      <c r="C75" s="133" t="s">
        <v>409</v>
      </c>
      <c r="D75" s="130" t="s">
        <v>28</v>
      </c>
      <c r="E75" s="130" t="s">
        <v>410</v>
      </c>
      <c r="F75" s="130" t="s">
        <v>323</v>
      </c>
      <c r="G75" s="41">
        <f t="shared" si="11"/>
        <v>1311.9</v>
      </c>
    </row>
    <row r="76" spans="1:7" s="9" customFormat="1" ht="31.5" x14ac:dyDescent="0.25">
      <c r="A76" s="135" t="s">
        <v>393</v>
      </c>
      <c r="B76" s="132" t="s">
        <v>325</v>
      </c>
      <c r="C76" s="133" t="s">
        <v>324</v>
      </c>
      <c r="D76" s="130"/>
      <c r="E76" s="130" t="s">
        <v>411</v>
      </c>
      <c r="F76" s="130" t="s">
        <v>326</v>
      </c>
      <c r="G76" s="41">
        <f t="shared" si="11"/>
        <v>523.04999999999995</v>
      </c>
    </row>
    <row r="77" spans="1:7" s="9" customFormat="1" ht="15.75" x14ac:dyDescent="0.25">
      <c r="A77" s="177"/>
      <c r="B77" s="178"/>
      <c r="C77" s="178"/>
      <c r="D77" s="178"/>
      <c r="E77" s="178"/>
      <c r="F77" s="178"/>
      <c r="G77" s="179"/>
    </row>
    <row r="78" spans="1:7" s="9" customFormat="1" ht="15.75" x14ac:dyDescent="0.25">
      <c r="A78" s="77" t="s">
        <v>396</v>
      </c>
      <c r="B78" s="78" t="s">
        <v>27</v>
      </c>
      <c r="C78" s="109" t="s">
        <v>395</v>
      </c>
      <c r="D78" s="85"/>
      <c r="E78" s="86"/>
      <c r="F78" s="87"/>
      <c r="G78" s="88">
        <f>SUM(G79:G81)</f>
        <v>2352</v>
      </c>
    </row>
    <row r="79" spans="1:7" s="9" customFormat="1" ht="15.75" x14ac:dyDescent="0.25">
      <c r="A79" s="148" t="s">
        <v>397</v>
      </c>
      <c r="B79" s="147" t="s">
        <v>398</v>
      </c>
      <c r="C79" s="145" t="s">
        <v>394</v>
      </c>
      <c r="D79" s="136" t="s">
        <v>28</v>
      </c>
      <c r="E79" s="143">
        <v>20</v>
      </c>
      <c r="F79" s="144">
        <v>35.700000000000003</v>
      </c>
      <c r="G79" s="41">
        <f t="shared" si="11"/>
        <v>714</v>
      </c>
    </row>
    <row r="80" spans="1:7" s="9" customFormat="1" ht="15.75" x14ac:dyDescent="0.25">
      <c r="A80" s="148" t="s">
        <v>403</v>
      </c>
      <c r="B80" s="147" t="s">
        <v>401</v>
      </c>
      <c r="C80" s="145" t="s">
        <v>399</v>
      </c>
      <c r="D80" s="136" t="s">
        <v>28</v>
      </c>
      <c r="E80" s="143">
        <v>40</v>
      </c>
      <c r="F80" s="144">
        <v>13.23</v>
      </c>
      <c r="G80" s="41">
        <f t="shared" si="11"/>
        <v>529.20000000000005</v>
      </c>
    </row>
    <row r="81" spans="1:7" s="9" customFormat="1" ht="31.5" x14ac:dyDescent="0.25">
      <c r="A81" s="148" t="s">
        <v>404</v>
      </c>
      <c r="B81" s="147" t="s">
        <v>402</v>
      </c>
      <c r="C81" s="145" t="s">
        <v>400</v>
      </c>
      <c r="D81" s="136" t="s">
        <v>22</v>
      </c>
      <c r="E81" s="143">
        <v>210</v>
      </c>
      <c r="F81" s="144">
        <v>5.28</v>
      </c>
      <c r="G81" s="41">
        <f t="shared" si="11"/>
        <v>1108.8</v>
      </c>
    </row>
    <row r="82" spans="1:7" s="9" customFormat="1" ht="15.75" x14ac:dyDescent="0.25">
      <c r="A82" s="191"/>
      <c r="B82" s="192"/>
      <c r="C82" s="192"/>
      <c r="D82" s="192"/>
      <c r="E82" s="192"/>
      <c r="F82" s="192"/>
      <c r="G82" s="193"/>
    </row>
    <row r="83" spans="1:7" s="9" customFormat="1" ht="15.75" x14ac:dyDescent="0.25">
      <c r="A83" s="77" t="s">
        <v>413</v>
      </c>
      <c r="B83" s="78" t="s">
        <v>27</v>
      </c>
      <c r="C83" s="109" t="s">
        <v>412</v>
      </c>
      <c r="D83" s="85"/>
      <c r="E83" s="86"/>
      <c r="F83" s="87"/>
      <c r="G83" s="88">
        <f>SUM(G84:G87)</f>
        <v>28596.25</v>
      </c>
    </row>
    <row r="84" spans="1:7" s="9" customFormat="1" ht="47.25" x14ac:dyDescent="0.25">
      <c r="A84" s="148" t="s">
        <v>422</v>
      </c>
      <c r="B84" s="147" t="s">
        <v>415</v>
      </c>
      <c r="C84" s="145" t="s">
        <v>414</v>
      </c>
      <c r="D84" s="136" t="s">
        <v>28</v>
      </c>
      <c r="E84" s="143">
        <v>12</v>
      </c>
      <c r="F84" s="144">
        <v>402.35</v>
      </c>
      <c r="G84" s="41">
        <f t="shared" si="11"/>
        <v>4828.2</v>
      </c>
    </row>
    <row r="85" spans="1:7" s="9" customFormat="1" ht="47.25" x14ac:dyDescent="0.25">
      <c r="A85" s="148" t="s">
        <v>423</v>
      </c>
      <c r="B85" s="147" t="s">
        <v>417</v>
      </c>
      <c r="C85" s="145" t="s">
        <v>416</v>
      </c>
      <c r="D85" s="136" t="s">
        <v>28</v>
      </c>
      <c r="E85" s="143">
        <v>7</v>
      </c>
      <c r="F85" s="144">
        <v>402.35</v>
      </c>
      <c r="G85" s="41">
        <f t="shared" si="11"/>
        <v>2816.45</v>
      </c>
    </row>
    <row r="86" spans="1:7" s="9" customFormat="1" ht="78.75" x14ac:dyDescent="0.25">
      <c r="A86" s="148" t="s">
        <v>424</v>
      </c>
      <c r="B86" s="147" t="s">
        <v>420</v>
      </c>
      <c r="C86" s="145" t="s">
        <v>418</v>
      </c>
      <c r="D86" s="136" t="s">
        <v>28</v>
      </c>
      <c r="E86" s="143">
        <v>12</v>
      </c>
      <c r="F86" s="144">
        <v>1093.6600000000001</v>
      </c>
      <c r="G86" s="41">
        <f t="shared" si="11"/>
        <v>13123.92</v>
      </c>
    </row>
    <row r="87" spans="1:7" s="9" customFormat="1" ht="78.75" x14ac:dyDescent="0.25">
      <c r="A87" s="148" t="s">
        <v>425</v>
      </c>
      <c r="B87" s="147" t="s">
        <v>421</v>
      </c>
      <c r="C87" s="145" t="s">
        <v>419</v>
      </c>
      <c r="D87" s="136" t="s">
        <v>28</v>
      </c>
      <c r="E87" s="143">
        <v>7</v>
      </c>
      <c r="F87" s="144">
        <v>1118.24</v>
      </c>
      <c r="G87" s="41">
        <f t="shared" si="11"/>
        <v>7827.68</v>
      </c>
    </row>
    <row r="88" spans="1:7" s="9" customFormat="1" ht="15.75" x14ac:dyDescent="0.25">
      <c r="A88" s="191"/>
      <c r="B88" s="192"/>
      <c r="C88" s="192"/>
      <c r="D88" s="192"/>
      <c r="E88" s="192"/>
      <c r="F88" s="192"/>
      <c r="G88" s="193"/>
    </row>
    <row r="89" spans="1:7" s="9" customFormat="1" ht="15.75" x14ac:dyDescent="0.25">
      <c r="A89" s="77" t="s">
        <v>438</v>
      </c>
      <c r="B89" s="78" t="s">
        <v>27</v>
      </c>
      <c r="C89" s="109" t="s">
        <v>437</v>
      </c>
      <c r="D89" s="85"/>
      <c r="E89" s="86"/>
      <c r="F89" s="87"/>
      <c r="G89" s="88">
        <f>SUM(G90:G96)</f>
        <v>14639.91</v>
      </c>
    </row>
    <row r="90" spans="1:7" s="9" customFormat="1" ht="31.5" x14ac:dyDescent="0.25">
      <c r="A90" s="148" t="s">
        <v>441</v>
      </c>
      <c r="B90" s="147" t="s">
        <v>443</v>
      </c>
      <c r="C90" s="145" t="s">
        <v>442</v>
      </c>
      <c r="D90" s="141" t="s">
        <v>28</v>
      </c>
      <c r="E90" s="143">
        <v>2</v>
      </c>
      <c r="F90" s="144">
        <v>452.21</v>
      </c>
      <c r="G90" s="41">
        <f t="shared" si="11"/>
        <v>904.42</v>
      </c>
    </row>
    <row r="91" spans="1:7" s="9" customFormat="1" ht="63" x14ac:dyDescent="0.25">
      <c r="A91" s="148" t="s">
        <v>447</v>
      </c>
      <c r="B91" s="147" t="s">
        <v>440</v>
      </c>
      <c r="C91" s="145" t="s">
        <v>439</v>
      </c>
      <c r="D91" s="141" t="s">
        <v>28</v>
      </c>
      <c r="E91" s="143">
        <v>2</v>
      </c>
      <c r="F91" s="144">
        <v>1228.18</v>
      </c>
      <c r="G91" s="41">
        <f t="shared" si="11"/>
        <v>2456.36</v>
      </c>
    </row>
    <row r="92" spans="1:7" s="9" customFormat="1" ht="15.75" x14ac:dyDescent="0.25">
      <c r="A92" s="148" t="s">
        <v>448</v>
      </c>
      <c r="B92" s="147" t="s">
        <v>444</v>
      </c>
      <c r="C92" s="145" t="s">
        <v>445</v>
      </c>
      <c r="D92" s="141" t="s">
        <v>25</v>
      </c>
      <c r="E92" s="143">
        <v>7.6</v>
      </c>
      <c r="F92" s="144">
        <v>508.55</v>
      </c>
      <c r="G92" s="41">
        <f t="shared" si="11"/>
        <v>3864.98</v>
      </c>
    </row>
    <row r="93" spans="1:7" s="9" customFormat="1" ht="15.75" x14ac:dyDescent="0.25">
      <c r="A93" s="148" t="s">
        <v>449</v>
      </c>
      <c r="B93" s="147" t="s">
        <v>444</v>
      </c>
      <c r="C93" s="145" t="s">
        <v>446</v>
      </c>
      <c r="D93" s="141" t="s">
        <v>25</v>
      </c>
      <c r="E93" s="143">
        <v>9</v>
      </c>
      <c r="F93" s="144">
        <v>508.55</v>
      </c>
      <c r="G93" s="41">
        <f t="shared" si="11"/>
        <v>4576.95</v>
      </c>
    </row>
    <row r="94" spans="1:7" s="9" customFormat="1" ht="47.25" x14ac:dyDescent="0.25">
      <c r="A94" s="148" t="s">
        <v>450</v>
      </c>
      <c r="B94" s="147" t="s">
        <v>454</v>
      </c>
      <c r="C94" s="145" t="s">
        <v>453</v>
      </c>
      <c r="D94" s="141" t="s">
        <v>28</v>
      </c>
      <c r="E94" s="143">
        <v>1</v>
      </c>
      <c r="F94" s="144">
        <v>695.52</v>
      </c>
      <c r="G94" s="41">
        <f t="shared" si="11"/>
        <v>695.52</v>
      </c>
    </row>
    <row r="95" spans="1:7" s="9" customFormat="1" ht="31.5" x14ac:dyDescent="0.25">
      <c r="A95" s="148" t="s">
        <v>451</v>
      </c>
      <c r="B95" s="147" t="s">
        <v>456</v>
      </c>
      <c r="C95" s="145" t="s">
        <v>455</v>
      </c>
      <c r="D95" s="141" t="s">
        <v>28</v>
      </c>
      <c r="E95" s="143">
        <v>2</v>
      </c>
      <c r="F95" s="144">
        <v>954.21</v>
      </c>
      <c r="G95" s="41">
        <f t="shared" si="11"/>
        <v>1908.42</v>
      </c>
    </row>
    <row r="96" spans="1:7" s="9" customFormat="1" ht="31.5" x14ac:dyDescent="0.25">
      <c r="A96" s="148" t="s">
        <v>452</v>
      </c>
      <c r="B96" s="147" t="s">
        <v>458</v>
      </c>
      <c r="C96" s="145" t="s">
        <v>457</v>
      </c>
      <c r="D96" s="141" t="s">
        <v>28</v>
      </c>
      <c r="E96" s="143">
        <v>1</v>
      </c>
      <c r="F96" s="144">
        <v>233.26</v>
      </c>
      <c r="G96" s="41">
        <f t="shared" si="11"/>
        <v>233.26</v>
      </c>
    </row>
    <row r="97" spans="1:7" s="9" customFormat="1" ht="15.75" x14ac:dyDescent="0.25">
      <c r="A97" s="191"/>
      <c r="B97" s="192"/>
      <c r="C97" s="192"/>
      <c r="D97" s="192"/>
      <c r="E97" s="192"/>
      <c r="F97" s="192"/>
      <c r="G97" s="193"/>
    </row>
    <row r="98" spans="1:7" s="9" customFormat="1" ht="15.75" x14ac:dyDescent="0.25">
      <c r="A98" s="77" t="s">
        <v>462</v>
      </c>
      <c r="B98" s="78" t="s">
        <v>27</v>
      </c>
      <c r="C98" s="109" t="s">
        <v>460</v>
      </c>
      <c r="D98" s="85"/>
      <c r="E98" s="86"/>
      <c r="F98" s="87"/>
      <c r="G98" s="88">
        <f>SUM(G99:G108)</f>
        <v>75443.290000000008</v>
      </c>
    </row>
    <row r="99" spans="1:7" s="9" customFormat="1" ht="63" x14ac:dyDescent="0.25">
      <c r="A99" s="148" t="s">
        <v>473</v>
      </c>
      <c r="B99" s="147" t="s">
        <v>461</v>
      </c>
      <c r="C99" s="145" t="s">
        <v>459</v>
      </c>
      <c r="D99" s="141" t="s">
        <v>25</v>
      </c>
      <c r="E99" s="143">
        <f>'Memória de Cálculo'!G199</f>
        <v>125.87300000000002</v>
      </c>
      <c r="F99" s="144">
        <v>194.2</v>
      </c>
      <c r="G99" s="41">
        <f t="shared" si="11"/>
        <v>24444.54</v>
      </c>
    </row>
    <row r="100" spans="1:7" s="9" customFormat="1" ht="47.25" x14ac:dyDescent="0.25">
      <c r="A100" s="148" t="s">
        <v>476</v>
      </c>
      <c r="B100" s="147" t="s">
        <v>198</v>
      </c>
      <c r="C100" s="145" t="s">
        <v>475</v>
      </c>
      <c r="D100" s="141" t="s">
        <v>25</v>
      </c>
      <c r="E100" s="143">
        <f>8*2.7*2</f>
        <v>43.2</v>
      </c>
      <c r="F100" s="144">
        <v>160</v>
      </c>
      <c r="G100" s="41">
        <f t="shared" si="11"/>
        <v>6912</v>
      </c>
    </row>
    <row r="101" spans="1:7" s="9" customFormat="1" ht="31.5" x14ac:dyDescent="0.25">
      <c r="A101" s="148" t="s">
        <v>477</v>
      </c>
      <c r="B101" s="147" t="s">
        <v>198</v>
      </c>
      <c r="C101" s="145" t="s">
        <v>483</v>
      </c>
      <c r="D101" s="141" t="s">
        <v>25</v>
      </c>
      <c r="E101" s="143">
        <v>25</v>
      </c>
      <c r="F101" s="144">
        <v>160</v>
      </c>
      <c r="G101" s="41">
        <f t="shared" si="11"/>
        <v>4000</v>
      </c>
    </row>
    <row r="102" spans="1:7" s="9" customFormat="1" ht="47.25" x14ac:dyDescent="0.25">
      <c r="A102" s="148" t="s">
        <v>478</v>
      </c>
      <c r="B102" s="147" t="s">
        <v>198</v>
      </c>
      <c r="C102" s="145" t="s">
        <v>484</v>
      </c>
      <c r="D102" s="141" t="s">
        <v>25</v>
      </c>
      <c r="E102" s="143">
        <v>12</v>
      </c>
      <c r="F102" s="144">
        <v>240</v>
      </c>
      <c r="G102" s="41">
        <f t="shared" si="11"/>
        <v>2880</v>
      </c>
    </row>
    <row r="103" spans="1:7" s="9" customFormat="1" ht="31.5" x14ac:dyDescent="0.25">
      <c r="A103" s="148" t="s">
        <v>479</v>
      </c>
      <c r="B103" s="147" t="s">
        <v>486</v>
      </c>
      <c r="C103" s="145" t="s">
        <v>485</v>
      </c>
      <c r="D103" s="141" t="s">
        <v>22</v>
      </c>
      <c r="E103" s="143">
        <v>10</v>
      </c>
      <c r="F103" s="144">
        <v>52.13</v>
      </c>
      <c r="G103" s="41">
        <f t="shared" si="11"/>
        <v>521.29999999999995</v>
      </c>
    </row>
    <row r="104" spans="1:7" s="9" customFormat="1" ht="47.25" x14ac:dyDescent="0.25">
      <c r="A104" s="148" t="s">
        <v>480</v>
      </c>
      <c r="B104" s="147" t="s">
        <v>488</v>
      </c>
      <c r="C104" s="145" t="s">
        <v>487</v>
      </c>
      <c r="D104" s="141" t="s">
        <v>22</v>
      </c>
      <c r="E104" s="143">
        <f>'Memória de Cálculo'!G213</f>
        <v>178.48</v>
      </c>
      <c r="F104" s="144">
        <v>17.89</v>
      </c>
      <c r="G104" s="41">
        <f t="shared" si="11"/>
        <v>3193.01</v>
      </c>
    </row>
    <row r="105" spans="1:7" s="9" customFormat="1" ht="31.5" x14ac:dyDescent="0.25">
      <c r="A105" s="148" t="s">
        <v>481</v>
      </c>
      <c r="B105" s="153" t="s">
        <v>496</v>
      </c>
      <c r="C105" s="145" t="s">
        <v>495</v>
      </c>
      <c r="D105" s="141" t="s">
        <v>25</v>
      </c>
      <c r="E105" s="143">
        <v>33</v>
      </c>
      <c r="F105" s="144">
        <v>140.68</v>
      </c>
      <c r="G105" s="41">
        <f t="shared" si="11"/>
        <v>4642.4399999999996</v>
      </c>
    </row>
    <row r="106" spans="1:7" s="9" customFormat="1" ht="15.75" x14ac:dyDescent="0.25">
      <c r="A106" s="148" t="s">
        <v>482</v>
      </c>
      <c r="B106" s="147" t="s">
        <v>198</v>
      </c>
      <c r="C106" s="145" t="s">
        <v>512</v>
      </c>
      <c r="D106" s="141" t="s">
        <v>28</v>
      </c>
      <c r="E106" s="143">
        <v>1</v>
      </c>
      <c r="F106" s="144">
        <v>20000</v>
      </c>
      <c r="G106" s="41">
        <f t="shared" si="11"/>
        <v>20000</v>
      </c>
    </row>
    <row r="107" spans="1:7" s="9" customFormat="1" ht="15.75" x14ac:dyDescent="0.25">
      <c r="A107" s="148" t="s">
        <v>494</v>
      </c>
      <c r="B107" s="147" t="s">
        <v>198</v>
      </c>
      <c r="C107" s="145" t="s">
        <v>513</v>
      </c>
      <c r="D107" s="141" t="s">
        <v>25</v>
      </c>
      <c r="E107" s="143">
        <v>30</v>
      </c>
      <c r="F107" s="144">
        <v>250</v>
      </c>
      <c r="G107" s="41">
        <f t="shared" si="11"/>
        <v>7500</v>
      </c>
    </row>
    <row r="108" spans="1:7" s="9" customFormat="1" ht="31.5" x14ac:dyDescent="0.25">
      <c r="A108" s="148" t="s">
        <v>524</v>
      </c>
      <c r="B108" s="147" t="s">
        <v>198</v>
      </c>
      <c r="C108" s="145" t="s">
        <v>525</v>
      </c>
      <c r="D108" s="154" t="s">
        <v>25</v>
      </c>
      <c r="E108" s="143">
        <v>5</v>
      </c>
      <c r="F108" s="144">
        <v>270</v>
      </c>
      <c r="G108" s="41">
        <f t="shared" si="11"/>
        <v>1350</v>
      </c>
    </row>
    <row r="109" spans="1:7" s="9" customFormat="1" ht="15.75" x14ac:dyDescent="0.25">
      <c r="A109" s="77" t="s">
        <v>515</v>
      </c>
      <c r="B109" s="78" t="s">
        <v>27</v>
      </c>
      <c r="C109" s="109" t="s">
        <v>282</v>
      </c>
      <c r="D109" s="85"/>
      <c r="E109" s="86"/>
      <c r="F109" s="87"/>
      <c r="G109" s="88">
        <f>SUM(G110:G111)</f>
        <v>5216.59</v>
      </c>
    </row>
    <row r="110" spans="1:7" s="9" customFormat="1" ht="15.75" x14ac:dyDescent="0.25">
      <c r="A110" s="96" t="s">
        <v>516</v>
      </c>
      <c r="B110" s="99" t="s">
        <v>296</v>
      </c>
      <c r="C110" s="24" t="s">
        <v>283</v>
      </c>
      <c r="D110" s="25" t="s">
        <v>25</v>
      </c>
      <c r="E110" s="26">
        <f>E12+E15</f>
        <v>270.64999999999998</v>
      </c>
      <c r="F110" s="27">
        <v>12.88</v>
      </c>
      <c r="G110" s="41">
        <f t="shared" si="4"/>
        <v>3485.97</v>
      </c>
    </row>
    <row r="111" spans="1:7" s="9" customFormat="1" ht="63" x14ac:dyDescent="0.25">
      <c r="A111" s="150" t="s">
        <v>517</v>
      </c>
      <c r="B111" s="99" t="s">
        <v>295</v>
      </c>
      <c r="C111" s="24" t="s">
        <v>288</v>
      </c>
      <c r="D111" s="25" t="s">
        <v>289</v>
      </c>
      <c r="E111" s="26">
        <f>E110*0.1</f>
        <v>27.064999999999998</v>
      </c>
      <c r="F111" s="27">
        <v>63.942999999999998</v>
      </c>
      <c r="G111" s="41">
        <f t="shared" si="4"/>
        <v>1730.62</v>
      </c>
    </row>
    <row r="112" spans="1:7" s="9" customFormat="1" ht="14.45" customHeight="1" x14ac:dyDescent="0.25">
      <c r="A112" s="172"/>
      <c r="B112" s="173"/>
      <c r="C112" s="173"/>
      <c r="D112" s="173"/>
      <c r="E112" s="173"/>
      <c r="F112" s="173"/>
      <c r="G112" s="174"/>
    </row>
    <row r="113" spans="1:7" s="22" customFormat="1" ht="27.6" customHeight="1" x14ac:dyDescent="0.25">
      <c r="A113" s="110"/>
      <c r="B113" s="111"/>
      <c r="C113" s="112" t="s">
        <v>4</v>
      </c>
      <c r="D113" s="85"/>
      <c r="E113" s="113"/>
      <c r="F113" s="114"/>
      <c r="G113" s="115">
        <f>G109+G98+G89+G83+G78+G52+G47+G44+G32+G27+G20+G11</f>
        <v>308420.83</v>
      </c>
    </row>
    <row r="114" spans="1:7" x14ac:dyDescent="0.25">
      <c r="A114" s="168"/>
      <c r="B114" s="169"/>
      <c r="C114" s="169"/>
      <c r="D114" s="20"/>
      <c r="E114" s="18"/>
      <c r="F114" s="2"/>
      <c r="G114" s="43"/>
    </row>
    <row r="115" spans="1:7" s="9" customFormat="1" ht="15.75" x14ac:dyDescent="0.25">
      <c r="A115" s="168"/>
      <c r="B115" s="169"/>
      <c r="C115" s="169"/>
      <c r="D115" s="180" t="s">
        <v>297</v>
      </c>
      <c r="E115" s="180"/>
      <c r="F115" s="180"/>
      <c r="G115" s="181"/>
    </row>
    <row r="116" spans="1:7" s="9" customFormat="1" ht="16.5" thickBot="1" x14ac:dyDescent="0.3">
      <c r="A116" s="170"/>
      <c r="B116" s="171"/>
      <c r="C116" s="171"/>
      <c r="D116" s="175" t="s">
        <v>300</v>
      </c>
      <c r="E116" s="175"/>
      <c r="F116" s="175"/>
      <c r="G116" s="176"/>
    </row>
  </sheetData>
  <mergeCells count="19">
    <mergeCell ref="A82:G82"/>
    <mergeCell ref="A88:G88"/>
    <mergeCell ref="A97:G97"/>
    <mergeCell ref="A1:G5"/>
    <mergeCell ref="A8:C8"/>
    <mergeCell ref="A7:C7"/>
    <mergeCell ref="A114:C116"/>
    <mergeCell ref="A6:C6"/>
    <mergeCell ref="A112:G112"/>
    <mergeCell ref="A9:C9"/>
    <mergeCell ref="D116:G116"/>
    <mergeCell ref="A31:G31"/>
    <mergeCell ref="D115:G115"/>
    <mergeCell ref="D6:G9"/>
    <mergeCell ref="A46:G46"/>
    <mergeCell ref="A43:G43"/>
    <mergeCell ref="A19:G19"/>
    <mergeCell ref="A26:G26"/>
    <mergeCell ref="A77:G77"/>
  </mergeCells>
  <phoneticPr fontId="4" type="noConversion"/>
  <printOptions horizontalCentered="1"/>
  <pageMargins left="0.51181102362204722" right="0.51181102362204722" top="1.1811023622047245" bottom="0.78740157480314965" header="0.31496062992125984" footer="0.31496062992125984"/>
  <pageSetup paperSize="9" scale="69" fitToHeight="0" orientation="portrait" r:id="rId1"/>
  <headerFooter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3"/>
  <sheetViews>
    <sheetView topLeftCell="A197" zoomScale="115" zoomScaleNormal="115" workbookViewId="0">
      <selection activeCell="G212" sqref="G212"/>
    </sheetView>
  </sheetViews>
  <sheetFormatPr defaultRowHeight="15" x14ac:dyDescent="0.25"/>
  <cols>
    <col min="2" max="2" width="55" customWidth="1"/>
    <col min="3" max="3" width="17" bestFit="1" customWidth="1"/>
    <col min="4" max="4" width="22.140625" bestFit="1" customWidth="1"/>
    <col min="5" max="5" width="17" bestFit="1" customWidth="1"/>
    <col min="6" max="6" width="16.42578125" bestFit="1" customWidth="1"/>
    <col min="7" max="7" width="17" bestFit="1" customWidth="1"/>
  </cols>
  <sheetData>
    <row r="1" spans="1:7" x14ac:dyDescent="0.25">
      <c r="A1" s="202"/>
      <c r="B1" s="203"/>
      <c r="C1" s="203"/>
      <c r="D1" s="203"/>
      <c r="E1" s="203"/>
      <c r="F1" s="203"/>
      <c r="G1" s="204"/>
    </row>
    <row r="2" spans="1:7" x14ac:dyDescent="0.25">
      <c r="A2" s="205"/>
      <c r="B2" s="206"/>
      <c r="C2" s="206"/>
      <c r="D2" s="206"/>
      <c r="E2" s="206"/>
      <c r="F2" s="206"/>
      <c r="G2" s="207"/>
    </row>
    <row r="3" spans="1:7" x14ac:dyDescent="0.25">
      <c r="A3" s="205"/>
      <c r="B3" s="206"/>
      <c r="C3" s="206"/>
      <c r="D3" s="206"/>
      <c r="E3" s="206"/>
      <c r="F3" s="206"/>
      <c r="G3" s="207"/>
    </row>
    <row r="4" spans="1:7" x14ac:dyDescent="0.25">
      <c r="A4" s="205"/>
      <c r="B4" s="206"/>
      <c r="C4" s="206"/>
      <c r="D4" s="206"/>
      <c r="E4" s="206"/>
      <c r="F4" s="206"/>
      <c r="G4" s="207"/>
    </row>
    <row r="5" spans="1:7" ht="21.75" customHeight="1" x14ac:dyDescent="0.25">
      <c r="A5" s="205"/>
      <c r="B5" s="206"/>
      <c r="C5" s="206"/>
      <c r="D5" s="206"/>
      <c r="E5" s="206"/>
      <c r="F5" s="206"/>
      <c r="G5" s="207"/>
    </row>
    <row r="6" spans="1:7" ht="15.75" x14ac:dyDescent="0.25">
      <c r="A6" s="166" t="s">
        <v>5</v>
      </c>
      <c r="B6" s="167"/>
      <c r="C6" s="208" t="s">
        <v>63</v>
      </c>
      <c r="D6" s="208"/>
      <c r="E6" s="208"/>
      <c r="F6" s="208"/>
      <c r="G6" s="209"/>
    </row>
    <row r="7" spans="1:7" ht="15.75" x14ac:dyDescent="0.25">
      <c r="A7" s="166" t="s">
        <v>65</v>
      </c>
      <c r="B7" s="167"/>
      <c r="C7" s="208"/>
      <c r="D7" s="208"/>
      <c r="E7" s="208"/>
      <c r="F7" s="208"/>
      <c r="G7" s="209"/>
    </row>
    <row r="8" spans="1:7" ht="15.75" x14ac:dyDescent="0.25">
      <c r="A8" s="166" t="s">
        <v>64</v>
      </c>
      <c r="B8" s="167"/>
      <c r="C8" s="208"/>
      <c r="D8" s="208"/>
      <c r="E8" s="208"/>
      <c r="F8" s="208"/>
      <c r="G8" s="209"/>
    </row>
    <row r="9" spans="1:7" ht="16.5" thickBot="1" x14ac:dyDescent="0.3">
      <c r="A9" s="212" t="s">
        <v>281</v>
      </c>
      <c r="B9" s="213"/>
      <c r="C9" s="210"/>
      <c r="D9" s="210"/>
      <c r="E9" s="210"/>
      <c r="F9" s="210"/>
      <c r="G9" s="211"/>
    </row>
    <row r="10" spans="1:7" x14ac:dyDescent="0.25">
      <c r="A10" s="214"/>
      <c r="B10" s="215"/>
      <c r="C10" s="215"/>
      <c r="D10" s="215"/>
      <c r="E10" s="215"/>
      <c r="F10" s="215"/>
      <c r="G10" s="216"/>
    </row>
    <row r="11" spans="1:7" x14ac:dyDescent="0.25">
      <c r="A11" s="196" t="s">
        <v>17</v>
      </c>
      <c r="B11" s="197"/>
      <c r="C11" s="197"/>
      <c r="D11" s="197"/>
      <c r="E11" s="197"/>
      <c r="F11" s="197"/>
      <c r="G11" s="198"/>
    </row>
    <row r="12" spans="1:7" x14ac:dyDescent="0.25">
      <c r="A12" s="71" t="s">
        <v>33</v>
      </c>
      <c r="B12" s="69" t="s">
        <v>34</v>
      </c>
      <c r="C12" s="69" t="s">
        <v>53</v>
      </c>
      <c r="D12" s="224" t="s">
        <v>62</v>
      </c>
      <c r="E12" s="224" t="s">
        <v>50</v>
      </c>
      <c r="F12" s="224" t="s">
        <v>51</v>
      </c>
      <c r="G12" s="220" t="s">
        <v>54</v>
      </c>
    </row>
    <row r="13" spans="1:7" x14ac:dyDescent="0.25">
      <c r="A13" s="217" t="s">
        <v>45</v>
      </c>
      <c r="B13" s="89" t="s">
        <v>67</v>
      </c>
      <c r="C13" s="44"/>
      <c r="D13" s="225"/>
      <c r="E13" s="225"/>
      <c r="F13" s="225"/>
      <c r="G13" s="221"/>
    </row>
    <row r="14" spans="1:7" x14ac:dyDescent="0.25">
      <c r="A14" s="218"/>
      <c r="B14" s="57" t="s">
        <v>69</v>
      </c>
      <c r="C14" s="45"/>
      <c r="D14" s="45">
        <v>1</v>
      </c>
      <c r="E14" s="45">
        <v>18</v>
      </c>
      <c r="F14" s="45">
        <v>3</v>
      </c>
      <c r="G14" s="50">
        <f>D14*E14*F14</f>
        <v>54</v>
      </c>
    </row>
    <row r="15" spans="1:7" x14ac:dyDescent="0.25">
      <c r="A15" s="218"/>
      <c r="B15" s="57" t="s">
        <v>68</v>
      </c>
      <c r="C15" s="45"/>
      <c r="D15" s="45">
        <v>1</v>
      </c>
      <c r="E15" s="45">
        <v>3.28</v>
      </c>
      <c r="F15" s="45">
        <v>3</v>
      </c>
      <c r="G15" s="50">
        <f t="shared" ref="G15:G24" si="0">D15*E15*F15</f>
        <v>9.84</v>
      </c>
    </row>
    <row r="16" spans="1:7" x14ac:dyDescent="0.25">
      <c r="A16" s="218"/>
      <c r="B16" s="57" t="s">
        <v>70</v>
      </c>
      <c r="C16" s="45"/>
      <c r="D16" s="45">
        <v>1</v>
      </c>
      <c r="E16" s="45">
        <v>3.34</v>
      </c>
      <c r="F16" s="45">
        <v>3</v>
      </c>
      <c r="G16" s="50">
        <f t="shared" si="0"/>
        <v>10.02</v>
      </c>
    </row>
    <row r="17" spans="1:7" x14ac:dyDescent="0.25">
      <c r="A17" s="218"/>
      <c r="B17" s="57" t="s">
        <v>71</v>
      </c>
      <c r="C17" s="45"/>
      <c r="D17" s="45">
        <v>1</v>
      </c>
      <c r="E17" s="45">
        <v>2.0099999999999998</v>
      </c>
      <c r="F17" s="45">
        <v>3</v>
      </c>
      <c r="G17" s="50">
        <f t="shared" si="0"/>
        <v>6.0299999999999994</v>
      </c>
    </row>
    <row r="18" spans="1:7" x14ac:dyDescent="0.25">
      <c r="A18" s="218"/>
      <c r="B18" s="57" t="s">
        <v>72</v>
      </c>
      <c r="C18" s="45"/>
      <c r="D18" s="45">
        <v>1</v>
      </c>
      <c r="E18" s="45">
        <v>2.9</v>
      </c>
      <c r="F18" s="45">
        <v>3</v>
      </c>
      <c r="G18" s="50">
        <f t="shared" si="0"/>
        <v>8.6999999999999993</v>
      </c>
    </row>
    <row r="19" spans="1:7" x14ac:dyDescent="0.25">
      <c r="A19" s="218"/>
      <c r="B19" s="57" t="s">
        <v>73</v>
      </c>
      <c r="C19" s="44"/>
      <c r="D19" s="45">
        <v>1</v>
      </c>
      <c r="E19" s="70">
        <v>2.87</v>
      </c>
      <c r="F19" s="45">
        <v>3</v>
      </c>
      <c r="G19" s="50">
        <f t="shared" si="0"/>
        <v>8.61</v>
      </c>
    </row>
    <row r="20" spans="1:7" x14ac:dyDescent="0.25">
      <c r="A20" s="218"/>
      <c r="B20" s="57" t="s">
        <v>74</v>
      </c>
      <c r="C20" s="44"/>
      <c r="D20" s="45">
        <v>2</v>
      </c>
      <c r="E20" s="70">
        <v>1.47</v>
      </c>
      <c r="F20" s="45">
        <v>3</v>
      </c>
      <c r="G20" s="50">
        <f t="shared" si="0"/>
        <v>8.82</v>
      </c>
    </row>
    <row r="21" spans="1:7" x14ac:dyDescent="0.25">
      <c r="A21" s="218"/>
      <c r="B21" s="57" t="s">
        <v>77</v>
      </c>
      <c r="C21" s="44"/>
      <c r="D21" s="45">
        <v>1</v>
      </c>
      <c r="E21" s="70">
        <v>1.55</v>
      </c>
      <c r="F21" s="45">
        <v>3</v>
      </c>
      <c r="G21" s="50">
        <f t="shared" si="0"/>
        <v>4.6500000000000004</v>
      </c>
    </row>
    <row r="22" spans="1:7" x14ac:dyDescent="0.25">
      <c r="A22" s="218"/>
      <c r="B22" s="57" t="s">
        <v>75</v>
      </c>
      <c r="C22" s="44"/>
      <c r="D22" s="45">
        <v>1</v>
      </c>
      <c r="E22" s="47">
        <v>3.3</v>
      </c>
      <c r="F22" s="45">
        <v>3</v>
      </c>
      <c r="G22" s="50">
        <f t="shared" si="0"/>
        <v>9.8999999999999986</v>
      </c>
    </row>
    <row r="23" spans="1:7" x14ac:dyDescent="0.25">
      <c r="A23" s="218"/>
      <c r="B23" s="57" t="s">
        <v>76</v>
      </c>
      <c r="C23" s="44"/>
      <c r="D23" s="45">
        <v>1</v>
      </c>
      <c r="E23" s="47">
        <v>4.4000000000000004</v>
      </c>
      <c r="F23" s="45">
        <v>3</v>
      </c>
      <c r="G23" s="50">
        <f t="shared" si="0"/>
        <v>13.200000000000001</v>
      </c>
    </row>
    <row r="24" spans="1:7" x14ac:dyDescent="0.25">
      <c r="A24" s="218"/>
      <c r="B24" s="57" t="s">
        <v>78</v>
      </c>
      <c r="C24" s="44"/>
      <c r="D24" s="45">
        <v>1</v>
      </c>
      <c r="E24" s="70">
        <v>18.55</v>
      </c>
      <c r="F24" s="45">
        <v>5.6</v>
      </c>
      <c r="G24" s="50">
        <f t="shared" si="0"/>
        <v>103.88</v>
      </c>
    </row>
    <row r="25" spans="1:7" x14ac:dyDescent="0.25">
      <c r="A25" s="219"/>
      <c r="B25" s="57"/>
      <c r="C25" s="44"/>
      <c r="D25" s="44"/>
      <c r="E25" s="44"/>
      <c r="F25" s="44"/>
      <c r="G25" s="51">
        <f>SUM(G14:G24)</f>
        <v>237.65</v>
      </c>
    </row>
    <row r="26" spans="1:7" ht="15.75" customHeight="1" x14ac:dyDescent="0.25">
      <c r="A26" s="199"/>
      <c r="B26" s="200"/>
      <c r="C26" s="200"/>
      <c r="D26" s="200"/>
      <c r="E26" s="200"/>
      <c r="F26" s="200"/>
      <c r="G26" s="201"/>
    </row>
    <row r="27" spans="1:7" ht="30" x14ac:dyDescent="0.25">
      <c r="A27" s="226" t="s">
        <v>46</v>
      </c>
      <c r="B27" s="90" t="s">
        <v>116</v>
      </c>
      <c r="C27" s="74"/>
      <c r="D27" s="72" t="s">
        <v>62</v>
      </c>
      <c r="E27" s="72" t="s">
        <v>118</v>
      </c>
      <c r="F27" s="72" t="s">
        <v>51</v>
      </c>
      <c r="G27" s="73" t="s">
        <v>54</v>
      </c>
    </row>
    <row r="28" spans="1:7" ht="15.75" customHeight="1" x14ac:dyDescent="0.25">
      <c r="A28" s="227"/>
      <c r="B28" s="46" t="s">
        <v>73</v>
      </c>
      <c r="C28" s="44"/>
      <c r="D28" s="47">
        <v>1</v>
      </c>
      <c r="E28" s="47">
        <f>3+5.61+5.83</f>
        <v>14.44</v>
      </c>
      <c r="F28" s="47">
        <v>3</v>
      </c>
      <c r="G28" s="52">
        <f>F28*E28*D28</f>
        <v>43.32</v>
      </c>
    </row>
    <row r="29" spans="1:7" ht="15.75" customHeight="1" x14ac:dyDescent="0.25">
      <c r="A29" s="227"/>
      <c r="B29" s="46" t="s">
        <v>72</v>
      </c>
      <c r="C29" s="44"/>
      <c r="D29" s="47">
        <v>1</v>
      </c>
      <c r="E29" s="47">
        <f>2.12+1.9+2.9</f>
        <v>6.92</v>
      </c>
      <c r="F29" s="47">
        <v>3</v>
      </c>
      <c r="G29" s="52">
        <f>F29*E29*D29</f>
        <v>20.759999999999998</v>
      </c>
    </row>
    <row r="30" spans="1:7" ht="15.75" customHeight="1" x14ac:dyDescent="0.25">
      <c r="A30" s="227"/>
      <c r="B30" s="46" t="s">
        <v>124</v>
      </c>
      <c r="C30" s="44"/>
      <c r="D30" s="47">
        <v>1</v>
      </c>
      <c r="E30" s="47">
        <f>2.31+2.58+3.34</f>
        <v>8.23</v>
      </c>
      <c r="F30" s="47">
        <v>3</v>
      </c>
      <c r="G30" s="52">
        <f t="shared" ref="G30:G38" si="1">F30*E30*D30</f>
        <v>24.69</v>
      </c>
    </row>
    <row r="31" spans="1:7" ht="15.75" customHeight="1" x14ac:dyDescent="0.25">
      <c r="A31" s="227"/>
      <c r="B31" s="46" t="s">
        <v>68</v>
      </c>
      <c r="C31" s="44"/>
      <c r="D31" s="47">
        <v>1</v>
      </c>
      <c r="E31" s="47">
        <f>2.83+2.58+3.28</f>
        <v>8.69</v>
      </c>
      <c r="F31" s="47">
        <v>3</v>
      </c>
      <c r="G31" s="52">
        <f t="shared" si="1"/>
        <v>26.07</v>
      </c>
    </row>
    <row r="32" spans="1:7" ht="15.75" customHeight="1" x14ac:dyDescent="0.25">
      <c r="A32" s="227"/>
      <c r="B32" s="46" t="s">
        <v>71</v>
      </c>
      <c r="C32" s="44"/>
      <c r="D32" s="47">
        <v>1</v>
      </c>
      <c r="E32" s="47">
        <f>10.8+3.53+3.1+3.94+3.82+8.62</f>
        <v>33.81</v>
      </c>
      <c r="F32" s="47">
        <v>3</v>
      </c>
      <c r="G32" s="52">
        <f t="shared" si="1"/>
        <v>101.43</v>
      </c>
    </row>
    <row r="33" spans="1:7" ht="15.75" customHeight="1" x14ac:dyDescent="0.25">
      <c r="A33" s="227"/>
      <c r="B33" s="46" t="s">
        <v>125</v>
      </c>
      <c r="C33" s="44"/>
      <c r="D33" s="47">
        <v>1</v>
      </c>
      <c r="E33" s="47">
        <f>(2.02*2)+3.3</f>
        <v>7.34</v>
      </c>
      <c r="F33" s="47">
        <v>3</v>
      </c>
      <c r="G33" s="52">
        <f t="shared" si="1"/>
        <v>22.02</v>
      </c>
    </row>
    <row r="34" spans="1:7" ht="15.75" customHeight="1" x14ac:dyDescent="0.25">
      <c r="A34" s="227"/>
      <c r="B34" s="46" t="s">
        <v>76</v>
      </c>
      <c r="C34" s="44"/>
      <c r="D34" s="47">
        <v>1</v>
      </c>
      <c r="E34" s="47">
        <f>2.02*2</f>
        <v>4.04</v>
      </c>
      <c r="F34" s="47">
        <v>3</v>
      </c>
      <c r="G34" s="52">
        <f t="shared" si="1"/>
        <v>12.120000000000001</v>
      </c>
    </row>
    <row r="35" spans="1:7" ht="15.75" customHeight="1" x14ac:dyDescent="0.25">
      <c r="A35" s="227"/>
      <c r="B35" s="46" t="s">
        <v>126</v>
      </c>
      <c r="C35" s="44"/>
      <c r="D35" s="47">
        <v>1</v>
      </c>
      <c r="E35" s="47">
        <v>4</v>
      </c>
      <c r="F35" s="47">
        <v>3</v>
      </c>
      <c r="G35" s="52">
        <f t="shared" si="1"/>
        <v>12</v>
      </c>
    </row>
    <row r="36" spans="1:7" ht="15.75" customHeight="1" x14ac:dyDescent="0.25">
      <c r="A36" s="227"/>
      <c r="B36" s="46" t="s">
        <v>127</v>
      </c>
      <c r="C36" s="44"/>
      <c r="D36" s="47">
        <v>1</v>
      </c>
      <c r="E36" s="47">
        <v>2.8</v>
      </c>
      <c r="F36" s="47">
        <v>3</v>
      </c>
      <c r="G36" s="52">
        <f t="shared" si="1"/>
        <v>8.3999999999999986</v>
      </c>
    </row>
    <row r="37" spans="1:7" ht="15.75" customHeight="1" x14ac:dyDescent="0.25">
      <c r="A37" s="227"/>
      <c r="B37" s="46" t="s">
        <v>128</v>
      </c>
      <c r="C37" s="44"/>
      <c r="D37" s="47">
        <v>1</v>
      </c>
      <c r="E37" s="47">
        <f>(6.44*2)+3</f>
        <v>15.88</v>
      </c>
      <c r="F37" s="47">
        <v>3</v>
      </c>
      <c r="G37" s="52">
        <f t="shared" si="1"/>
        <v>47.64</v>
      </c>
    </row>
    <row r="38" spans="1:7" ht="15.75" customHeight="1" x14ac:dyDescent="0.25">
      <c r="A38" s="227"/>
      <c r="B38" s="46" t="s">
        <v>129</v>
      </c>
      <c r="C38" s="44"/>
      <c r="D38" s="47">
        <v>1</v>
      </c>
      <c r="E38" s="47">
        <v>5.61</v>
      </c>
      <c r="F38" s="47">
        <v>3</v>
      </c>
      <c r="G38" s="52">
        <f t="shared" si="1"/>
        <v>16.830000000000002</v>
      </c>
    </row>
    <row r="39" spans="1:7" ht="15.75" customHeight="1" x14ac:dyDescent="0.25">
      <c r="A39" s="228"/>
      <c r="B39" s="46"/>
      <c r="C39" s="44"/>
      <c r="D39" s="47"/>
      <c r="E39" s="47"/>
      <c r="F39" s="47"/>
      <c r="G39" s="53">
        <f>SUM(G28:G38)</f>
        <v>335.28</v>
      </c>
    </row>
    <row r="40" spans="1:7" ht="15.75" customHeight="1" x14ac:dyDescent="0.25">
      <c r="A40" s="199"/>
      <c r="B40" s="200"/>
      <c r="C40" s="200"/>
      <c r="D40" s="200"/>
      <c r="E40" s="200"/>
      <c r="F40" s="200"/>
      <c r="G40" s="201"/>
    </row>
    <row r="41" spans="1:7" ht="30" x14ac:dyDescent="0.25">
      <c r="A41" s="226" t="s">
        <v>47</v>
      </c>
      <c r="B41" s="90" t="s">
        <v>141</v>
      </c>
      <c r="C41" s="74"/>
      <c r="D41" s="72" t="s">
        <v>62</v>
      </c>
      <c r="E41" s="72" t="s">
        <v>50</v>
      </c>
      <c r="F41" s="72" t="s">
        <v>51</v>
      </c>
      <c r="G41" s="73" t="s">
        <v>54</v>
      </c>
    </row>
    <row r="42" spans="1:7" ht="15.75" customHeight="1" x14ac:dyDescent="0.25">
      <c r="A42" s="227"/>
      <c r="B42" s="46" t="s">
        <v>73</v>
      </c>
      <c r="C42" s="44"/>
      <c r="D42" s="47">
        <v>1</v>
      </c>
      <c r="E42" s="47"/>
      <c r="F42" s="47"/>
      <c r="G42" s="52">
        <v>5.56</v>
      </c>
    </row>
    <row r="43" spans="1:7" ht="15.75" customHeight="1" x14ac:dyDescent="0.25">
      <c r="A43" s="227"/>
      <c r="B43" s="46" t="s">
        <v>72</v>
      </c>
      <c r="C43" s="44"/>
      <c r="D43" s="47">
        <v>1</v>
      </c>
      <c r="E43" s="47"/>
      <c r="F43" s="47"/>
      <c r="G43" s="52">
        <v>5.82</v>
      </c>
    </row>
    <row r="44" spans="1:7" ht="15.75" customHeight="1" x14ac:dyDescent="0.25">
      <c r="A44" s="227"/>
      <c r="B44" s="46" t="s">
        <v>124</v>
      </c>
      <c r="C44" s="44"/>
      <c r="D44" s="47">
        <v>1</v>
      </c>
      <c r="E44" s="47"/>
      <c r="F44" s="47"/>
      <c r="G44" s="52">
        <v>8.1199999999999992</v>
      </c>
    </row>
    <row r="45" spans="1:7" ht="15.75" customHeight="1" x14ac:dyDescent="0.25">
      <c r="A45" s="227"/>
      <c r="B45" s="46" t="s">
        <v>68</v>
      </c>
      <c r="C45" s="44"/>
      <c r="D45" s="47">
        <v>1</v>
      </c>
      <c r="E45" s="47"/>
      <c r="F45" s="47"/>
      <c r="G45" s="52">
        <v>8.84</v>
      </c>
    </row>
    <row r="46" spans="1:7" ht="15.75" customHeight="1" x14ac:dyDescent="0.25">
      <c r="A46" s="227"/>
      <c r="B46" s="46" t="s">
        <v>71</v>
      </c>
      <c r="C46" s="44"/>
      <c r="D46" s="47">
        <v>1</v>
      </c>
      <c r="E46" s="47"/>
      <c r="F46" s="47"/>
      <c r="G46" s="52">
        <v>4.7300000000000004</v>
      </c>
    </row>
    <row r="47" spans="1:7" ht="15.75" customHeight="1" x14ac:dyDescent="0.25">
      <c r="A47" s="227"/>
      <c r="B47" s="46" t="s">
        <v>125</v>
      </c>
      <c r="C47" s="44"/>
      <c r="D47" s="47">
        <v>1</v>
      </c>
      <c r="E47" s="47"/>
      <c r="F47" s="47"/>
      <c r="G47" s="52">
        <v>6.67</v>
      </c>
    </row>
    <row r="48" spans="1:7" ht="15.75" customHeight="1" x14ac:dyDescent="0.25">
      <c r="A48" s="227"/>
      <c r="B48" s="46" t="s">
        <v>76</v>
      </c>
      <c r="C48" s="44"/>
      <c r="D48" s="47">
        <v>1</v>
      </c>
      <c r="E48" s="47"/>
      <c r="F48" s="47"/>
      <c r="G48" s="52">
        <v>15.05</v>
      </c>
    </row>
    <row r="49" spans="1:7" ht="15.75" customHeight="1" x14ac:dyDescent="0.25">
      <c r="A49" s="227"/>
      <c r="B49" s="46" t="s">
        <v>126</v>
      </c>
      <c r="C49" s="44"/>
      <c r="D49" s="47">
        <v>1</v>
      </c>
      <c r="E49" s="47"/>
      <c r="F49" s="47"/>
      <c r="G49" s="52">
        <f>8.93+4.28</f>
        <v>13.21</v>
      </c>
    </row>
    <row r="50" spans="1:7" ht="15.75" customHeight="1" x14ac:dyDescent="0.25">
      <c r="A50" s="227"/>
      <c r="B50" s="46" t="s">
        <v>127</v>
      </c>
      <c r="C50" s="44"/>
      <c r="D50" s="47">
        <v>1</v>
      </c>
      <c r="E50" s="47"/>
      <c r="F50" s="47"/>
      <c r="G50" s="52">
        <v>8.34</v>
      </c>
    </row>
    <row r="51" spans="1:7" ht="15.75" customHeight="1" x14ac:dyDescent="0.25">
      <c r="A51" s="227"/>
      <c r="B51" s="46" t="s">
        <v>128</v>
      </c>
      <c r="C51" s="44"/>
      <c r="D51" s="47">
        <v>1</v>
      </c>
      <c r="E51" s="47"/>
      <c r="F51" s="47"/>
      <c r="G51" s="52">
        <v>20.68</v>
      </c>
    </row>
    <row r="52" spans="1:7" ht="15.75" customHeight="1" x14ac:dyDescent="0.25">
      <c r="A52" s="227"/>
      <c r="B52" s="46" t="s">
        <v>142</v>
      </c>
      <c r="C52" s="44"/>
      <c r="D52" s="47">
        <v>1</v>
      </c>
      <c r="E52" s="47"/>
      <c r="F52" s="47"/>
      <c r="G52" s="52">
        <f>1.58+2.42</f>
        <v>4</v>
      </c>
    </row>
    <row r="53" spans="1:7" ht="15.75" customHeight="1" x14ac:dyDescent="0.25">
      <c r="A53" s="228"/>
      <c r="B53" s="46"/>
      <c r="C53" s="44"/>
      <c r="D53" s="47"/>
      <c r="E53" s="47"/>
      <c r="F53" s="47"/>
      <c r="G53" s="53">
        <f>SUM(G42:G52)</f>
        <v>101.02000000000001</v>
      </c>
    </row>
    <row r="54" spans="1:7" ht="15.75" customHeight="1" x14ac:dyDescent="0.25">
      <c r="A54" s="199"/>
      <c r="B54" s="200"/>
      <c r="C54" s="200"/>
      <c r="D54" s="200"/>
      <c r="E54" s="200"/>
      <c r="F54" s="200"/>
      <c r="G54" s="201"/>
    </row>
    <row r="55" spans="1:7" x14ac:dyDescent="0.25">
      <c r="A55" s="222" t="s">
        <v>48</v>
      </c>
      <c r="B55" s="91" t="s">
        <v>137</v>
      </c>
      <c r="C55" s="92"/>
      <c r="D55" s="92" t="s">
        <v>62</v>
      </c>
      <c r="E55" s="93" t="s">
        <v>50</v>
      </c>
      <c r="F55" s="93" t="s">
        <v>52</v>
      </c>
      <c r="G55" s="94" t="s">
        <v>54</v>
      </c>
    </row>
    <row r="56" spans="1:7" ht="15.75" customHeight="1" x14ac:dyDescent="0.25">
      <c r="A56" s="223"/>
      <c r="B56" s="76" t="s">
        <v>143</v>
      </c>
      <c r="C56" s="48"/>
      <c r="D56" s="49">
        <v>1</v>
      </c>
      <c r="E56" s="49">
        <v>11</v>
      </c>
      <c r="F56" s="49">
        <v>3</v>
      </c>
      <c r="G56" s="54">
        <f>F56*E56*D56</f>
        <v>33</v>
      </c>
    </row>
    <row r="57" spans="1:7" ht="15.75" customHeight="1" x14ac:dyDescent="0.25">
      <c r="A57" s="75"/>
      <c r="B57" s="48"/>
      <c r="C57" s="48"/>
      <c r="D57" s="49"/>
      <c r="E57" s="49"/>
      <c r="F57" s="49"/>
      <c r="G57" s="54"/>
    </row>
    <row r="58" spans="1:7" ht="30" x14ac:dyDescent="0.25">
      <c r="A58" s="229" t="s">
        <v>49</v>
      </c>
      <c r="B58" s="90" t="s">
        <v>135</v>
      </c>
      <c r="C58" s="72"/>
      <c r="D58" s="95"/>
      <c r="E58" s="72" t="s">
        <v>50</v>
      </c>
      <c r="F58" s="72" t="s">
        <v>52</v>
      </c>
      <c r="G58" s="73" t="s">
        <v>54</v>
      </c>
    </row>
    <row r="59" spans="1:7" ht="15.75" customHeight="1" x14ac:dyDescent="0.25">
      <c r="A59" s="230"/>
      <c r="B59" s="46" t="s">
        <v>71</v>
      </c>
      <c r="C59" s="70"/>
      <c r="D59" s="70"/>
      <c r="E59" s="47">
        <v>11.86</v>
      </c>
      <c r="F59" s="47">
        <v>6.97</v>
      </c>
      <c r="G59" s="55">
        <f>F59*E59</f>
        <v>82.664199999999994</v>
      </c>
    </row>
    <row r="60" spans="1:7" ht="15.75" customHeight="1" x14ac:dyDescent="0.25">
      <c r="A60" s="230"/>
      <c r="B60" s="46" t="s">
        <v>136</v>
      </c>
      <c r="C60" s="70"/>
      <c r="D60" s="70"/>
      <c r="E60" s="47">
        <v>7.72</v>
      </c>
      <c r="F60" s="47">
        <v>5.6</v>
      </c>
      <c r="G60" s="55">
        <f>F60*E60</f>
        <v>43.231999999999999</v>
      </c>
    </row>
    <row r="61" spans="1:7" ht="15.75" customHeight="1" x14ac:dyDescent="0.25">
      <c r="A61" s="231"/>
      <c r="B61" s="70"/>
      <c r="C61" s="70"/>
      <c r="D61" s="70"/>
      <c r="E61" s="47"/>
      <c r="F61" s="47"/>
      <c r="G61" s="53">
        <f>SUM(G59:G60)</f>
        <v>125.89619999999999</v>
      </c>
    </row>
    <row r="62" spans="1:7" ht="15.75" customHeight="1" x14ac:dyDescent="0.25">
      <c r="A62" s="241"/>
      <c r="B62" s="242"/>
      <c r="C62" s="242"/>
      <c r="D62" s="242"/>
      <c r="E62" s="242"/>
      <c r="F62" s="242"/>
      <c r="G62" s="243"/>
    </row>
    <row r="63" spans="1:7" x14ac:dyDescent="0.25">
      <c r="A63" s="229" t="s">
        <v>406</v>
      </c>
      <c r="B63" s="90" t="s">
        <v>428</v>
      </c>
      <c r="C63" s="137"/>
      <c r="D63" s="137" t="s">
        <v>50</v>
      </c>
      <c r="E63" s="137" t="s">
        <v>433</v>
      </c>
      <c r="F63" s="137" t="s">
        <v>429</v>
      </c>
      <c r="G63" s="138" t="s">
        <v>431</v>
      </c>
    </row>
    <row r="64" spans="1:7" ht="15.75" customHeight="1" x14ac:dyDescent="0.25">
      <c r="A64" s="230"/>
      <c r="B64" s="46" t="s">
        <v>430</v>
      </c>
      <c r="C64" s="139"/>
      <c r="D64" s="47">
        <v>15</v>
      </c>
      <c r="E64" s="47">
        <v>0.15</v>
      </c>
      <c r="F64" s="47">
        <v>2.9</v>
      </c>
      <c r="G64" s="55">
        <f>D64*E64*F64</f>
        <v>6.5249999999999995</v>
      </c>
    </row>
    <row r="65" spans="1:7" ht="15.75" customHeight="1" x14ac:dyDescent="0.25">
      <c r="A65" s="230"/>
      <c r="B65" s="46" t="s">
        <v>129</v>
      </c>
      <c r="C65" s="139"/>
      <c r="D65" s="47">
        <v>1.5</v>
      </c>
      <c r="E65" s="47">
        <v>0.15</v>
      </c>
      <c r="F65" s="47">
        <v>2.1</v>
      </c>
      <c r="G65" s="55">
        <f t="shared" ref="G65:G68" si="2">D65*E65*F65</f>
        <v>0.47249999999999998</v>
      </c>
    </row>
    <row r="66" spans="1:7" ht="15.75" customHeight="1" x14ac:dyDescent="0.25">
      <c r="A66" s="230"/>
      <c r="B66" s="46" t="s">
        <v>432</v>
      </c>
      <c r="C66" s="139"/>
      <c r="D66" s="47">
        <v>2.5</v>
      </c>
      <c r="E66" s="47">
        <v>0.15</v>
      </c>
      <c r="F66" s="47">
        <v>2.1</v>
      </c>
      <c r="G66" s="55">
        <f t="shared" si="2"/>
        <v>0.78750000000000009</v>
      </c>
    </row>
    <row r="67" spans="1:7" ht="15.75" customHeight="1" x14ac:dyDescent="0.25">
      <c r="A67" s="230"/>
      <c r="B67" s="46" t="s">
        <v>74</v>
      </c>
      <c r="C67" s="139"/>
      <c r="D67" s="47">
        <v>2</v>
      </c>
      <c r="E67" s="47">
        <v>0.15</v>
      </c>
      <c r="F67" s="47">
        <v>2.1</v>
      </c>
      <c r="G67" s="55">
        <f t="shared" si="2"/>
        <v>0.63</v>
      </c>
    </row>
    <row r="68" spans="1:7" ht="15.75" customHeight="1" x14ac:dyDescent="0.25">
      <c r="A68" s="230"/>
      <c r="B68" s="46" t="s">
        <v>73</v>
      </c>
      <c r="C68" s="139"/>
      <c r="D68" s="47">
        <v>3</v>
      </c>
      <c r="E68" s="47">
        <v>0.15</v>
      </c>
      <c r="F68" s="47">
        <v>2.9</v>
      </c>
      <c r="G68" s="55">
        <f t="shared" si="2"/>
        <v>1.3049999999999999</v>
      </c>
    </row>
    <row r="69" spans="1:7" ht="15.75" customHeight="1" x14ac:dyDescent="0.25">
      <c r="A69" s="231"/>
      <c r="B69" s="139"/>
      <c r="C69" s="139"/>
      <c r="D69" s="139"/>
      <c r="E69" s="47"/>
      <c r="F69" s="47"/>
      <c r="G69" s="53">
        <f>SUM(G64:G68)</f>
        <v>9.7200000000000006</v>
      </c>
    </row>
    <row r="70" spans="1:7" ht="15.75" customHeight="1" x14ac:dyDescent="0.25">
      <c r="A70" s="199"/>
      <c r="B70" s="200"/>
      <c r="C70" s="200"/>
      <c r="D70" s="200"/>
      <c r="E70" s="200"/>
      <c r="F70" s="200"/>
      <c r="G70" s="201"/>
    </row>
    <row r="71" spans="1:7" x14ac:dyDescent="0.25">
      <c r="A71" s="196" t="s">
        <v>29</v>
      </c>
      <c r="B71" s="197"/>
      <c r="C71" s="197"/>
      <c r="D71" s="197"/>
      <c r="E71" s="197"/>
      <c r="F71" s="197"/>
      <c r="G71" s="198"/>
    </row>
    <row r="72" spans="1:7" ht="45" x14ac:dyDescent="0.25">
      <c r="A72" s="217" t="s">
        <v>43</v>
      </c>
      <c r="B72" s="100" t="s">
        <v>159</v>
      </c>
      <c r="C72" s="44"/>
      <c r="D72" s="72" t="s">
        <v>62</v>
      </c>
      <c r="E72" s="72" t="s">
        <v>50</v>
      </c>
      <c r="F72" s="72" t="s">
        <v>51</v>
      </c>
      <c r="G72" s="73" t="s">
        <v>54</v>
      </c>
    </row>
    <row r="73" spans="1:7" x14ac:dyDescent="0.25">
      <c r="A73" s="218"/>
      <c r="B73" s="57" t="s">
        <v>69</v>
      </c>
      <c r="C73" s="45"/>
      <c r="D73" s="45">
        <v>1</v>
      </c>
      <c r="E73" s="45">
        <v>18</v>
      </c>
      <c r="F73" s="45">
        <v>3</v>
      </c>
      <c r="G73" s="50">
        <f>D73*E73*F73</f>
        <v>54</v>
      </c>
    </row>
    <row r="74" spans="1:7" x14ac:dyDescent="0.25">
      <c r="A74" s="218"/>
      <c r="B74" s="57" t="s">
        <v>68</v>
      </c>
      <c r="C74" s="45"/>
      <c r="D74" s="45">
        <v>1</v>
      </c>
      <c r="E74" s="45">
        <v>3.28</v>
      </c>
      <c r="F74" s="45">
        <v>3</v>
      </c>
      <c r="G74" s="50">
        <f t="shared" ref="G74:G83" si="3">D74*E74*F74</f>
        <v>9.84</v>
      </c>
    </row>
    <row r="75" spans="1:7" x14ac:dyDescent="0.25">
      <c r="A75" s="218"/>
      <c r="B75" s="57" t="s">
        <v>70</v>
      </c>
      <c r="C75" s="45"/>
      <c r="D75" s="45">
        <v>1</v>
      </c>
      <c r="E75" s="45">
        <v>3.34</v>
      </c>
      <c r="F75" s="45">
        <v>3</v>
      </c>
      <c r="G75" s="50">
        <f t="shared" si="3"/>
        <v>10.02</v>
      </c>
    </row>
    <row r="76" spans="1:7" x14ac:dyDescent="0.25">
      <c r="A76" s="218"/>
      <c r="B76" s="57" t="s">
        <v>71</v>
      </c>
      <c r="C76" s="45"/>
      <c r="D76" s="45">
        <v>1</v>
      </c>
      <c r="E76" s="45">
        <v>2.0099999999999998</v>
      </c>
      <c r="F76" s="45">
        <v>3</v>
      </c>
      <c r="G76" s="50">
        <f t="shared" si="3"/>
        <v>6.0299999999999994</v>
      </c>
    </row>
    <row r="77" spans="1:7" x14ac:dyDescent="0.25">
      <c r="A77" s="218"/>
      <c r="B77" s="57" t="s">
        <v>72</v>
      </c>
      <c r="C77" s="45"/>
      <c r="D77" s="45">
        <v>1</v>
      </c>
      <c r="E77" s="45">
        <v>2.9</v>
      </c>
      <c r="F77" s="45">
        <v>3</v>
      </c>
      <c r="G77" s="50">
        <f t="shared" si="3"/>
        <v>8.6999999999999993</v>
      </c>
    </row>
    <row r="78" spans="1:7" x14ac:dyDescent="0.25">
      <c r="A78" s="218"/>
      <c r="B78" s="57" t="s">
        <v>73</v>
      </c>
      <c r="C78" s="44"/>
      <c r="D78" s="45">
        <v>1</v>
      </c>
      <c r="E78" s="70">
        <v>2.87</v>
      </c>
      <c r="F78" s="45">
        <v>3</v>
      </c>
      <c r="G78" s="50">
        <f t="shared" si="3"/>
        <v>8.61</v>
      </c>
    </row>
    <row r="79" spans="1:7" x14ac:dyDescent="0.25">
      <c r="A79" s="218"/>
      <c r="B79" s="57" t="s">
        <v>74</v>
      </c>
      <c r="C79" s="44"/>
      <c r="D79" s="45">
        <v>2</v>
      </c>
      <c r="E79" s="70">
        <v>1.47</v>
      </c>
      <c r="F79" s="45">
        <v>3</v>
      </c>
      <c r="G79" s="50">
        <f t="shared" si="3"/>
        <v>8.82</v>
      </c>
    </row>
    <row r="80" spans="1:7" x14ac:dyDescent="0.25">
      <c r="A80" s="218"/>
      <c r="B80" s="57" t="s">
        <v>77</v>
      </c>
      <c r="C80" s="44"/>
      <c r="D80" s="45">
        <v>1</v>
      </c>
      <c r="E80" s="70">
        <v>1.55</v>
      </c>
      <c r="F80" s="45">
        <v>3</v>
      </c>
      <c r="G80" s="50">
        <f t="shared" si="3"/>
        <v>4.6500000000000004</v>
      </c>
    </row>
    <row r="81" spans="1:7" x14ac:dyDescent="0.25">
      <c r="A81" s="218"/>
      <c r="B81" s="57" t="s">
        <v>75</v>
      </c>
      <c r="C81" s="44"/>
      <c r="D81" s="45">
        <v>1</v>
      </c>
      <c r="E81" s="47">
        <v>3.3</v>
      </c>
      <c r="F81" s="45">
        <v>3</v>
      </c>
      <c r="G81" s="50">
        <f t="shared" si="3"/>
        <v>9.8999999999999986</v>
      </c>
    </row>
    <row r="82" spans="1:7" x14ac:dyDescent="0.25">
      <c r="A82" s="218"/>
      <c r="B82" s="57" t="s">
        <v>76</v>
      </c>
      <c r="C82" s="44"/>
      <c r="D82" s="45">
        <v>1</v>
      </c>
      <c r="E82" s="47">
        <v>4.4000000000000004</v>
      </c>
      <c r="F82" s="45">
        <v>3</v>
      </c>
      <c r="G82" s="50">
        <f t="shared" si="3"/>
        <v>13.200000000000001</v>
      </c>
    </row>
    <row r="83" spans="1:7" x14ac:dyDescent="0.25">
      <c r="A83" s="218"/>
      <c r="B83" s="57" t="s">
        <v>78</v>
      </c>
      <c r="C83" s="44"/>
      <c r="D83" s="45">
        <v>1</v>
      </c>
      <c r="E83" s="70">
        <v>18.55</v>
      </c>
      <c r="F83" s="45">
        <v>5.6</v>
      </c>
      <c r="G83" s="50">
        <f t="shared" si="3"/>
        <v>103.88</v>
      </c>
    </row>
    <row r="84" spans="1:7" x14ac:dyDescent="0.25">
      <c r="A84" s="219"/>
      <c r="B84" s="57"/>
      <c r="C84" s="44"/>
      <c r="D84" s="44"/>
      <c r="E84" s="44"/>
      <c r="F84" s="44"/>
      <c r="G84" s="51">
        <f>SUM(G73:G83)</f>
        <v>237.65</v>
      </c>
    </row>
    <row r="85" spans="1:7" ht="15.75" customHeight="1" x14ac:dyDescent="0.25">
      <c r="A85" s="199"/>
      <c r="B85" s="200"/>
      <c r="C85" s="200"/>
      <c r="D85" s="200"/>
      <c r="E85" s="200"/>
      <c r="F85" s="200"/>
      <c r="G85" s="201"/>
    </row>
    <row r="86" spans="1:7" ht="45" x14ac:dyDescent="0.25">
      <c r="A86" s="217" t="s">
        <v>44</v>
      </c>
      <c r="B86" s="100" t="s">
        <v>157</v>
      </c>
      <c r="C86" s="44"/>
      <c r="D86" s="72" t="s">
        <v>62</v>
      </c>
      <c r="E86" s="72" t="s">
        <v>50</v>
      </c>
      <c r="F86" s="72" t="s">
        <v>51</v>
      </c>
      <c r="G86" s="73" t="s">
        <v>54</v>
      </c>
    </row>
    <row r="87" spans="1:7" x14ac:dyDescent="0.25">
      <c r="A87" s="218"/>
      <c r="B87" s="57" t="s">
        <v>69</v>
      </c>
      <c r="C87" s="45"/>
      <c r="D87" s="45">
        <v>1</v>
      </c>
      <c r="E87" s="45">
        <v>18</v>
      </c>
      <c r="F87" s="45">
        <v>3</v>
      </c>
      <c r="G87" s="50">
        <f>D87*E87*F87</f>
        <v>54</v>
      </c>
    </row>
    <row r="88" spans="1:7" x14ac:dyDescent="0.25">
      <c r="A88" s="218"/>
      <c r="B88" s="57" t="s">
        <v>68</v>
      </c>
      <c r="C88" s="45"/>
      <c r="D88" s="45">
        <v>1</v>
      </c>
      <c r="E88" s="45">
        <v>3.28</v>
      </c>
      <c r="F88" s="45">
        <v>3</v>
      </c>
      <c r="G88" s="50">
        <f t="shared" ref="G88:G97" si="4">D88*E88*F88</f>
        <v>9.84</v>
      </c>
    </row>
    <row r="89" spans="1:7" x14ac:dyDescent="0.25">
      <c r="A89" s="218"/>
      <c r="B89" s="57" t="s">
        <v>70</v>
      </c>
      <c r="C89" s="45"/>
      <c r="D89" s="45">
        <v>1</v>
      </c>
      <c r="E89" s="45">
        <v>3.34</v>
      </c>
      <c r="F89" s="45">
        <v>3</v>
      </c>
      <c r="G89" s="50">
        <f t="shared" si="4"/>
        <v>10.02</v>
      </c>
    </row>
    <row r="90" spans="1:7" x14ac:dyDescent="0.25">
      <c r="A90" s="218"/>
      <c r="B90" s="57" t="s">
        <v>71</v>
      </c>
      <c r="C90" s="45"/>
      <c r="D90" s="45">
        <v>1</v>
      </c>
      <c r="E90" s="45">
        <v>2.0099999999999998</v>
      </c>
      <c r="F90" s="45">
        <v>3</v>
      </c>
      <c r="G90" s="50">
        <f t="shared" si="4"/>
        <v>6.0299999999999994</v>
      </c>
    </row>
    <row r="91" spans="1:7" x14ac:dyDescent="0.25">
      <c r="A91" s="218"/>
      <c r="B91" s="57" t="s">
        <v>72</v>
      </c>
      <c r="C91" s="45"/>
      <c r="D91" s="45">
        <v>1</v>
      </c>
      <c r="E91" s="45">
        <v>2.9</v>
      </c>
      <c r="F91" s="45">
        <v>3</v>
      </c>
      <c r="G91" s="50">
        <f t="shared" si="4"/>
        <v>8.6999999999999993</v>
      </c>
    </row>
    <row r="92" spans="1:7" x14ac:dyDescent="0.25">
      <c r="A92" s="218"/>
      <c r="B92" s="57" t="s">
        <v>73</v>
      </c>
      <c r="C92" s="44"/>
      <c r="D92" s="45">
        <v>1</v>
      </c>
      <c r="E92" s="70">
        <v>2.87</v>
      </c>
      <c r="F92" s="45">
        <v>3</v>
      </c>
      <c r="G92" s="50">
        <f t="shared" si="4"/>
        <v>8.61</v>
      </c>
    </row>
    <row r="93" spans="1:7" x14ac:dyDescent="0.25">
      <c r="A93" s="218"/>
      <c r="B93" s="57" t="s">
        <v>74</v>
      </c>
      <c r="C93" s="44"/>
      <c r="D93" s="45">
        <v>2</v>
      </c>
      <c r="E93" s="70">
        <v>1.47</v>
      </c>
      <c r="F93" s="45">
        <v>3</v>
      </c>
      <c r="G93" s="50">
        <f t="shared" si="4"/>
        <v>8.82</v>
      </c>
    </row>
    <row r="94" spans="1:7" x14ac:dyDescent="0.25">
      <c r="A94" s="218"/>
      <c r="B94" s="57" t="s">
        <v>77</v>
      </c>
      <c r="C94" s="44"/>
      <c r="D94" s="45">
        <v>1</v>
      </c>
      <c r="E94" s="70">
        <v>1.55</v>
      </c>
      <c r="F94" s="45">
        <v>3</v>
      </c>
      <c r="G94" s="50">
        <f t="shared" si="4"/>
        <v>4.6500000000000004</v>
      </c>
    </row>
    <row r="95" spans="1:7" x14ac:dyDescent="0.25">
      <c r="A95" s="218"/>
      <c r="B95" s="57" t="s">
        <v>75</v>
      </c>
      <c r="C95" s="44"/>
      <c r="D95" s="45">
        <v>1</v>
      </c>
      <c r="E95" s="47">
        <v>3.3</v>
      </c>
      <c r="F95" s="45">
        <v>3</v>
      </c>
      <c r="G95" s="50">
        <f t="shared" si="4"/>
        <v>9.8999999999999986</v>
      </c>
    </row>
    <row r="96" spans="1:7" x14ac:dyDescent="0.25">
      <c r="A96" s="218"/>
      <c r="B96" s="57" t="s">
        <v>76</v>
      </c>
      <c r="C96" s="44"/>
      <c r="D96" s="45">
        <v>1</v>
      </c>
      <c r="E96" s="47">
        <v>4.4000000000000004</v>
      </c>
      <c r="F96" s="45">
        <v>3</v>
      </c>
      <c r="G96" s="50">
        <f t="shared" si="4"/>
        <v>13.200000000000001</v>
      </c>
    </row>
    <row r="97" spans="1:7" x14ac:dyDescent="0.25">
      <c r="A97" s="218"/>
      <c r="B97" s="57" t="s">
        <v>78</v>
      </c>
      <c r="C97" s="44"/>
      <c r="D97" s="45">
        <v>1</v>
      </c>
      <c r="E97" s="70">
        <v>18.55</v>
      </c>
      <c r="F97" s="45">
        <v>5.6</v>
      </c>
      <c r="G97" s="50">
        <f t="shared" si="4"/>
        <v>103.88</v>
      </c>
    </row>
    <row r="98" spans="1:7" x14ac:dyDescent="0.25">
      <c r="A98" s="219"/>
      <c r="B98" s="57"/>
      <c r="C98" s="44"/>
      <c r="D98" s="44"/>
      <c r="E98" s="44"/>
      <c r="F98" s="44"/>
      <c r="G98" s="51">
        <f>SUM(G87:G97)</f>
        <v>237.65</v>
      </c>
    </row>
    <row r="99" spans="1:7" ht="15.75" customHeight="1" x14ac:dyDescent="0.25">
      <c r="A99" s="199"/>
      <c r="B99" s="200"/>
      <c r="C99" s="200"/>
      <c r="D99" s="200"/>
      <c r="E99" s="200"/>
      <c r="F99" s="200"/>
      <c r="G99" s="201"/>
    </row>
    <row r="100" spans="1:7" ht="45" x14ac:dyDescent="0.25">
      <c r="A100" s="217" t="s">
        <v>55</v>
      </c>
      <c r="B100" s="100" t="s">
        <v>170</v>
      </c>
      <c r="C100" s="44"/>
      <c r="D100" s="72" t="s">
        <v>62</v>
      </c>
      <c r="E100" s="72" t="s">
        <v>50</v>
      </c>
      <c r="F100" s="72" t="s">
        <v>51</v>
      </c>
      <c r="G100" s="73" t="s">
        <v>54</v>
      </c>
    </row>
    <row r="101" spans="1:7" x14ac:dyDescent="0.25">
      <c r="A101" s="218"/>
      <c r="B101" s="57" t="s">
        <v>68</v>
      </c>
      <c r="C101" s="45"/>
      <c r="D101" s="45">
        <v>1</v>
      </c>
      <c r="E101" s="45">
        <v>3.28</v>
      </c>
      <c r="F101" s="45">
        <v>3</v>
      </c>
      <c r="G101" s="50">
        <f t="shared" ref="G101:G108" si="5">D101*E101*F101</f>
        <v>9.84</v>
      </c>
    </row>
    <row r="102" spans="1:7" x14ac:dyDescent="0.25">
      <c r="A102" s="218"/>
      <c r="B102" s="57" t="s">
        <v>70</v>
      </c>
      <c r="C102" s="45"/>
      <c r="D102" s="45">
        <v>1</v>
      </c>
      <c r="E102" s="45">
        <v>3.34</v>
      </c>
      <c r="F102" s="45">
        <v>3</v>
      </c>
      <c r="G102" s="50">
        <f t="shared" si="5"/>
        <v>10.02</v>
      </c>
    </row>
    <row r="103" spans="1:7" x14ac:dyDescent="0.25">
      <c r="A103" s="218"/>
      <c r="B103" s="57" t="s">
        <v>71</v>
      </c>
      <c r="C103" s="45"/>
      <c r="D103" s="45">
        <v>1</v>
      </c>
      <c r="E103" s="45">
        <v>2.0099999999999998</v>
      </c>
      <c r="F103" s="45">
        <v>3</v>
      </c>
      <c r="G103" s="50">
        <f t="shared" si="5"/>
        <v>6.0299999999999994</v>
      </c>
    </row>
    <row r="104" spans="1:7" x14ac:dyDescent="0.25">
      <c r="A104" s="218"/>
      <c r="B104" s="57" t="s">
        <v>72</v>
      </c>
      <c r="C104" s="45"/>
      <c r="D104" s="45">
        <v>1</v>
      </c>
      <c r="E104" s="45">
        <v>2.9</v>
      </c>
      <c r="F104" s="45">
        <v>3</v>
      </c>
      <c r="G104" s="50">
        <f t="shared" si="5"/>
        <v>8.6999999999999993</v>
      </c>
    </row>
    <row r="105" spans="1:7" x14ac:dyDescent="0.25">
      <c r="A105" s="218"/>
      <c r="B105" s="57" t="s">
        <v>73</v>
      </c>
      <c r="C105" s="44"/>
      <c r="D105" s="45">
        <v>1</v>
      </c>
      <c r="E105" s="70">
        <v>2.87</v>
      </c>
      <c r="F105" s="45">
        <v>3</v>
      </c>
      <c r="G105" s="50">
        <f t="shared" si="5"/>
        <v>8.61</v>
      </c>
    </row>
    <row r="106" spans="1:7" x14ac:dyDescent="0.25">
      <c r="A106" s="218"/>
      <c r="B106" s="57" t="s">
        <v>75</v>
      </c>
      <c r="C106" s="44"/>
      <c r="D106" s="45">
        <v>1</v>
      </c>
      <c r="E106" s="47">
        <v>3.3</v>
      </c>
      <c r="F106" s="45">
        <v>3</v>
      </c>
      <c r="G106" s="50">
        <f t="shared" si="5"/>
        <v>9.8999999999999986</v>
      </c>
    </row>
    <row r="107" spans="1:7" x14ac:dyDescent="0.25">
      <c r="A107" s="218"/>
      <c r="B107" s="57" t="s">
        <v>76</v>
      </c>
      <c r="C107" s="44"/>
      <c r="D107" s="45">
        <v>1</v>
      </c>
      <c r="E107" s="47">
        <v>4.4000000000000004</v>
      </c>
      <c r="F107" s="45">
        <v>3</v>
      </c>
      <c r="G107" s="50">
        <f t="shared" si="5"/>
        <v>13.200000000000001</v>
      </c>
    </row>
    <row r="108" spans="1:7" x14ac:dyDescent="0.25">
      <c r="A108" s="218"/>
      <c r="B108" s="57" t="s">
        <v>74</v>
      </c>
      <c r="C108" s="44"/>
      <c r="D108" s="45">
        <v>1</v>
      </c>
      <c r="E108" s="70">
        <v>1.47</v>
      </c>
      <c r="F108" s="45">
        <v>3</v>
      </c>
      <c r="G108" s="50">
        <f t="shared" si="5"/>
        <v>4.41</v>
      </c>
    </row>
    <row r="109" spans="1:7" x14ac:dyDescent="0.25">
      <c r="A109" s="219"/>
      <c r="B109" s="57"/>
      <c r="C109" s="44"/>
      <c r="D109" s="44"/>
      <c r="E109" s="44"/>
      <c r="F109" s="44"/>
      <c r="G109" s="51">
        <f>SUM(G101:G108)</f>
        <v>70.709999999999994</v>
      </c>
    </row>
    <row r="110" spans="1:7" ht="15.75" customHeight="1" x14ac:dyDescent="0.25">
      <c r="A110" s="238"/>
      <c r="B110" s="239"/>
      <c r="C110" s="239"/>
      <c r="D110" s="239"/>
      <c r="E110" s="239"/>
      <c r="F110" s="239"/>
      <c r="G110" s="240"/>
    </row>
    <row r="111" spans="1:7" ht="45" x14ac:dyDescent="0.25">
      <c r="A111" s="217" t="s">
        <v>56</v>
      </c>
      <c r="B111" s="100" t="s">
        <v>180</v>
      </c>
      <c r="C111" s="44"/>
      <c r="D111" s="72" t="s">
        <v>62</v>
      </c>
      <c r="E111" s="72" t="s">
        <v>50</v>
      </c>
      <c r="F111" s="72" t="s">
        <v>51</v>
      </c>
      <c r="G111" s="73" t="s">
        <v>54</v>
      </c>
    </row>
    <row r="112" spans="1:7" x14ac:dyDescent="0.25">
      <c r="A112" s="218"/>
      <c r="B112" s="57" t="s">
        <v>69</v>
      </c>
      <c r="C112" s="45"/>
      <c r="D112" s="45">
        <v>1</v>
      </c>
      <c r="E112" s="45">
        <v>18</v>
      </c>
      <c r="F112" s="45">
        <v>3</v>
      </c>
      <c r="G112" s="50">
        <f>D112*E112*F112</f>
        <v>54</v>
      </c>
    </row>
    <row r="113" spans="1:7" x14ac:dyDescent="0.25">
      <c r="A113" s="218"/>
      <c r="B113" s="57" t="s">
        <v>193</v>
      </c>
      <c r="C113" s="44"/>
      <c r="D113" s="45"/>
      <c r="E113" s="70"/>
      <c r="F113" s="45"/>
      <c r="G113" s="50">
        <f>G39+G53</f>
        <v>436.29999999999995</v>
      </c>
    </row>
    <row r="114" spans="1:7" x14ac:dyDescent="0.25">
      <c r="A114" s="218"/>
      <c r="B114" s="57" t="s">
        <v>408</v>
      </c>
      <c r="C114" s="44"/>
      <c r="D114" s="45"/>
      <c r="E114" s="139"/>
      <c r="F114" s="45"/>
      <c r="G114" s="50">
        <v>530</v>
      </c>
    </row>
    <row r="115" spans="1:7" x14ac:dyDescent="0.25">
      <c r="A115" s="219"/>
      <c r="B115" s="57"/>
      <c r="C115" s="44"/>
      <c r="D115" s="44"/>
      <c r="E115" s="44"/>
      <c r="F115" s="44"/>
      <c r="G115" s="51">
        <f>SUM(G112:G114)</f>
        <v>1020.3</v>
      </c>
    </row>
    <row r="116" spans="1:7" ht="15.75" customHeight="1" x14ac:dyDescent="0.25">
      <c r="A116" s="199"/>
      <c r="B116" s="200"/>
      <c r="C116" s="200"/>
      <c r="D116" s="200"/>
      <c r="E116" s="200"/>
      <c r="F116" s="200"/>
      <c r="G116" s="201"/>
    </row>
    <row r="117" spans="1:7" ht="45" x14ac:dyDescent="0.25">
      <c r="A117" s="217" t="s">
        <v>57</v>
      </c>
      <c r="B117" s="100" t="s">
        <v>194</v>
      </c>
      <c r="C117" s="44"/>
      <c r="D117" s="72" t="s">
        <v>62</v>
      </c>
      <c r="E117" s="72" t="s">
        <v>50</v>
      </c>
      <c r="F117" s="72" t="s">
        <v>51</v>
      </c>
      <c r="G117" s="73" t="s">
        <v>54</v>
      </c>
    </row>
    <row r="118" spans="1:7" x14ac:dyDescent="0.25">
      <c r="A118" s="218"/>
      <c r="B118" s="57" t="s">
        <v>78</v>
      </c>
      <c r="C118" s="44"/>
      <c r="D118" s="45">
        <v>1</v>
      </c>
      <c r="E118" s="70">
        <v>18.55</v>
      </c>
      <c r="F118" s="45">
        <v>5.6</v>
      </c>
      <c r="G118" s="50">
        <f t="shared" ref="G118" si="6">D118*E118*F118</f>
        <v>103.88</v>
      </c>
    </row>
    <row r="119" spans="1:7" x14ac:dyDescent="0.25">
      <c r="A119" s="218"/>
      <c r="B119" s="57"/>
      <c r="C119" s="44"/>
      <c r="D119" s="45"/>
      <c r="E119" s="70"/>
      <c r="F119" s="45"/>
      <c r="G119" s="50"/>
    </row>
    <row r="120" spans="1:7" x14ac:dyDescent="0.25">
      <c r="A120" s="219"/>
      <c r="B120" s="57"/>
      <c r="C120" s="44"/>
      <c r="D120" s="44"/>
      <c r="E120" s="44"/>
      <c r="F120" s="44"/>
      <c r="G120" s="51">
        <f>SUM(G118:G119)</f>
        <v>103.88</v>
      </c>
    </row>
    <row r="121" spans="1:7" ht="15.75" customHeight="1" x14ac:dyDescent="0.25">
      <c r="A121" s="199"/>
      <c r="B121" s="200"/>
      <c r="C121" s="200"/>
      <c r="D121" s="200"/>
      <c r="E121" s="200"/>
      <c r="F121" s="200"/>
      <c r="G121" s="201"/>
    </row>
    <row r="122" spans="1:7" x14ac:dyDescent="0.25">
      <c r="A122" s="196" t="s">
        <v>21</v>
      </c>
      <c r="B122" s="197"/>
      <c r="C122" s="197"/>
      <c r="D122" s="197"/>
      <c r="E122" s="197"/>
      <c r="F122" s="197"/>
      <c r="G122" s="198"/>
    </row>
    <row r="123" spans="1:7" x14ac:dyDescent="0.25">
      <c r="A123" s="217" t="s">
        <v>41</v>
      </c>
      <c r="B123" s="100" t="s">
        <v>32</v>
      </c>
      <c r="C123" s="44"/>
      <c r="D123" s="72"/>
      <c r="E123" s="72"/>
      <c r="F123" s="72"/>
      <c r="G123" s="73" t="s">
        <v>50</v>
      </c>
    </row>
    <row r="124" spans="1:7" x14ac:dyDescent="0.25">
      <c r="A124" s="218"/>
      <c r="B124" s="57" t="s">
        <v>210</v>
      </c>
      <c r="C124" s="44"/>
      <c r="D124" s="45"/>
      <c r="E124" s="70"/>
      <c r="F124" s="45"/>
      <c r="G124" s="50">
        <f>4.6+1.05+2.45</f>
        <v>8.1</v>
      </c>
    </row>
    <row r="125" spans="1:7" x14ac:dyDescent="0.25">
      <c r="A125" s="218"/>
      <c r="B125" s="57"/>
      <c r="C125" s="44"/>
      <c r="D125" s="45"/>
      <c r="E125" s="70"/>
      <c r="F125" s="45"/>
      <c r="G125" s="50"/>
    </row>
    <row r="126" spans="1:7" x14ac:dyDescent="0.25">
      <c r="A126" s="219"/>
      <c r="B126" s="57"/>
      <c r="C126" s="44"/>
      <c r="D126" s="44"/>
      <c r="E126" s="44"/>
      <c r="F126" s="44"/>
      <c r="G126" s="51">
        <f>SUM(G124:G125)</f>
        <v>8.1</v>
      </c>
    </row>
    <row r="127" spans="1:7" ht="15.75" customHeight="1" x14ac:dyDescent="0.25">
      <c r="A127" s="235"/>
      <c r="B127" s="236"/>
      <c r="C127" s="236"/>
      <c r="D127" s="236"/>
      <c r="E127" s="236"/>
      <c r="F127" s="236"/>
      <c r="G127" s="237"/>
    </row>
    <row r="128" spans="1:7" x14ac:dyDescent="0.25">
      <c r="A128" s="217" t="s">
        <v>42</v>
      </c>
      <c r="B128" s="100" t="s">
        <v>219</v>
      </c>
      <c r="C128" s="44"/>
      <c r="D128" s="72"/>
      <c r="E128" s="72"/>
      <c r="F128" s="72"/>
      <c r="G128" s="73" t="s">
        <v>50</v>
      </c>
    </row>
    <row r="129" spans="1:7" x14ac:dyDescent="0.25">
      <c r="A129" s="218"/>
      <c r="B129" s="57" t="s">
        <v>228</v>
      </c>
      <c r="C129" s="44"/>
      <c r="D129" s="45"/>
      <c r="E129" s="70"/>
      <c r="F129" s="45"/>
      <c r="G129" s="50">
        <f>6.3+4.44+6.3+10.7+11.83+3.13+7.3</f>
        <v>50</v>
      </c>
    </row>
    <row r="130" spans="1:7" x14ac:dyDescent="0.25">
      <c r="A130" s="218"/>
      <c r="B130" s="57"/>
      <c r="C130" s="44"/>
      <c r="D130" s="45"/>
      <c r="E130" s="70"/>
      <c r="F130" s="45"/>
      <c r="G130" s="50"/>
    </row>
    <row r="131" spans="1:7" x14ac:dyDescent="0.25">
      <c r="A131" s="219"/>
      <c r="B131" s="57"/>
      <c r="C131" s="44"/>
      <c r="D131" s="44"/>
      <c r="E131" s="44"/>
      <c r="F131" s="44"/>
      <c r="G131" s="51">
        <f>SUM(G129:G130)</f>
        <v>50</v>
      </c>
    </row>
    <row r="132" spans="1:7" ht="15.75" customHeight="1" x14ac:dyDescent="0.25">
      <c r="A132" s="199"/>
      <c r="B132" s="200"/>
      <c r="C132" s="200"/>
      <c r="D132" s="200"/>
      <c r="E132" s="200"/>
      <c r="F132" s="200"/>
      <c r="G132" s="201"/>
    </row>
    <row r="133" spans="1:7" ht="60" x14ac:dyDescent="0.25">
      <c r="A133" s="217" t="s">
        <v>221</v>
      </c>
      <c r="B133" s="90" t="s">
        <v>217</v>
      </c>
      <c r="C133" s="72"/>
      <c r="D133" s="95"/>
      <c r="E133" s="72" t="s">
        <v>50</v>
      </c>
      <c r="F133" s="72" t="s">
        <v>52</v>
      </c>
      <c r="G133" s="73" t="s">
        <v>54</v>
      </c>
    </row>
    <row r="134" spans="1:7" ht="15.75" customHeight="1" x14ac:dyDescent="0.25">
      <c r="A134" s="218"/>
      <c r="B134" s="46" t="s">
        <v>71</v>
      </c>
      <c r="C134" s="70"/>
      <c r="D134" s="70"/>
      <c r="E134" s="47">
        <v>11.86</v>
      </c>
      <c r="F134" s="47">
        <v>6.97</v>
      </c>
      <c r="G134" s="55">
        <f>F134*E134</f>
        <v>82.664199999999994</v>
      </c>
    </row>
    <row r="135" spans="1:7" ht="15.75" customHeight="1" x14ac:dyDescent="0.25">
      <c r="A135" s="218"/>
      <c r="B135" s="46" t="s">
        <v>136</v>
      </c>
      <c r="C135" s="70"/>
      <c r="D135" s="70"/>
      <c r="E135" s="47">
        <v>7.72</v>
      </c>
      <c r="F135" s="47">
        <v>5.6</v>
      </c>
      <c r="G135" s="55">
        <f>F135*E135</f>
        <v>43.231999999999999</v>
      </c>
    </row>
    <row r="136" spans="1:7" ht="15.75" customHeight="1" x14ac:dyDescent="0.25">
      <c r="A136" s="219"/>
      <c r="B136" s="70"/>
      <c r="C136" s="70"/>
      <c r="D136" s="70"/>
      <c r="E136" s="47"/>
      <c r="F136" s="47"/>
      <c r="G136" s="53">
        <f>SUM(G134:G135)</f>
        <v>125.89619999999999</v>
      </c>
    </row>
    <row r="137" spans="1:7" ht="15.75" customHeight="1" x14ac:dyDescent="0.25">
      <c r="A137" s="199"/>
      <c r="B137" s="200"/>
      <c r="C137" s="200"/>
      <c r="D137" s="200"/>
      <c r="E137" s="200"/>
      <c r="F137" s="200"/>
      <c r="G137" s="201"/>
    </row>
    <row r="138" spans="1:7" x14ac:dyDescent="0.25">
      <c r="A138" s="196" t="s">
        <v>144</v>
      </c>
      <c r="B138" s="197"/>
      <c r="C138" s="197"/>
      <c r="D138" s="197"/>
      <c r="E138" s="197"/>
      <c r="F138" s="197"/>
      <c r="G138" s="198"/>
    </row>
    <row r="139" spans="1:7" ht="45" x14ac:dyDescent="0.25">
      <c r="A139" s="222" t="s">
        <v>37</v>
      </c>
      <c r="B139" s="91" t="s">
        <v>145</v>
      </c>
      <c r="C139" s="92"/>
      <c r="D139" s="93" t="s">
        <v>62</v>
      </c>
      <c r="E139" s="93" t="s">
        <v>50</v>
      </c>
      <c r="F139" s="93" t="s">
        <v>52</v>
      </c>
      <c r="G139" s="94" t="s">
        <v>54</v>
      </c>
    </row>
    <row r="140" spans="1:7" ht="15.75" customHeight="1" x14ac:dyDescent="0.25">
      <c r="A140" s="223"/>
      <c r="B140" s="76" t="s">
        <v>143</v>
      </c>
      <c r="C140" s="48"/>
      <c r="D140" s="49">
        <v>1</v>
      </c>
      <c r="E140" s="49">
        <v>11</v>
      </c>
      <c r="F140" s="49">
        <v>3</v>
      </c>
      <c r="G140" s="54">
        <f>F140*E140*D140</f>
        <v>33</v>
      </c>
    </row>
    <row r="141" spans="1:7" ht="15.75" customHeight="1" x14ac:dyDescent="0.25">
      <c r="A141" s="232"/>
      <c r="B141" s="233"/>
      <c r="C141" s="233"/>
      <c r="D141" s="233"/>
      <c r="E141" s="233"/>
      <c r="F141" s="233"/>
      <c r="G141" s="234"/>
    </row>
    <row r="142" spans="1:7" ht="30" x14ac:dyDescent="0.25">
      <c r="A142" s="222" t="s">
        <v>38</v>
      </c>
      <c r="B142" s="91" t="s">
        <v>238</v>
      </c>
      <c r="C142" s="92"/>
      <c r="D142" s="93"/>
      <c r="E142" s="93"/>
      <c r="F142" s="93"/>
      <c r="G142" s="94" t="s">
        <v>50</v>
      </c>
    </row>
    <row r="143" spans="1:7" ht="15.75" customHeight="1" x14ac:dyDescent="0.25">
      <c r="A143" s="223"/>
      <c r="B143" s="76" t="s">
        <v>143</v>
      </c>
      <c r="C143" s="48"/>
      <c r="D143" s="49"/>
      <c r="E143" s="49"/>
      <c r="F143" s="49"/>
      <c r="G143" s="54">
        <v>11</v>
      </c>
    </row>
    <row r="144" spans="1:7" ht="15.75" customHeight="1" x14ac:dyDescent="0.25">
      <c r="A144" s="232"/>
      <c r="B144" s="233"/>
      <c r="C144" s="233"/>
      <c r="D144" s="233"/>
      <c r="E144" s="233"/>
      <c r="F144" s="233"/>
      <c r="G144" s="234"/>
    </row>
    <row r="145" spans="1:7" ht="30" x14ac:dyDescent="0.25">
      <c r="A145" s="222" t="s">
        <v>39</v>
      </c>
      <c r="B145" s="91" t="s">
        <v>260</v>
      </c>
      <c r="C145" s="92"/>
      <c r="D145" s="93"/>
      <c r="E145" s="93"/>
      <c r="F145" s="93"/>
      <c r="G145" s="94" t="s">
        <v>50</v>
      </c>
    </row>
    <row r="146" spans="1:7" ht="15.75" customHeight="1" x14ac:dyDescent="0.25">
      <c r="A146" s="223"/>
      <c r="B146" s="76" t="s">
        <v>261</v>
      </c>
      <c r="C146" s="48"/>
      <c r="D146" s="49"/>
      <c r="E146" s="49"/>
      <c r="F146" s="49"/>
      <c r="G146" s="54">
        <v>25</v>
      </c>
    </row>
    <row r="147" spans="1:7" ht="15.75" customHeight="1" x14ac:dyDescent="0.25">
      <c r="A147" s="232"/>
      <c r="B147" s="233"/>
      <c r="C147" s="233"/>
      <c r="D147" s="233"/>
      <c r="E147" s="233"/>
      <c r="F147" s="233"/>
      <c r="G147" s="234"/>
    </row>
    <row r="148" spans="1:7" ht="60" x14ac:dyDescent="0.25">
      <c r="A148" s="222" t="s">
        <v>40</v>
      </c>
      <c r="B148" s="91" t="s">
        <v>270</v>
      </c>
      <c r="C148" s="92"/>
      <c r="D148" s="93" t="s">
        <v>62</v>
      </c>
      <c r="E148" s="93" t="s">
        <v>50</v>
      </c>
      <c r="F148" s="93" t="s">
        <v>52</v>
      </c>
      <c r="G148" s="94" t="s">
        <v>54</v>
      </c>
    </row>
    <row r="149" spans="1:7" ht="30" x14ac:dyDescent="0.25">
      <c r="A149" s="223"/>
      <c r="B149" s="106" t="s">
        <v>272</v>
      </c>
      <c r="C149" s="48"/>
      <c r="D149" s="107">
        <v>1</v>
      </c>
      <c r="E149" s="107">
        <v>7</v>
      </c>
      <c r="F149" s="107">
        <v>6.8</v>
      </c>
      <c r="G149" s="108">
        <f>F149*E149*D149</f>
        <v>47.6</v>
      </c>
    </row>
    <row r="150" spans="1:7" ht="15.75" customHeight="1" x14ac:dyDescent="0.25">
      <c r="A150" s="232"/>
      <c r="B150" s="233"/>
      <c r="C150" s="233"/>
      <c r="D150" s="233"/>
      <c r="E150" s="233"/>
      <c r="F150" s="233"/>
      <c r="G150" s="234"/>
    </row>
    <row r="151" spans="1:7" x14ac:dyDescent="0.25">
      <c r="A151" s="196" t="s">
        <v>273</v>
      </c>
      <c r="B151" s="197"/>
      <c r="C151" s="197"/>
      <c r="D151" s="197"/>
      <c r="E151" s="197"/>
      <c r="F151" s="197"/>
      <c r="G151" s="198"/>
    </row>
    <row r="152" spans="1:7" ht="60" x14ac:dyDescent="0.25">
      <c r="A152" s="222" t="s">
        <v>36</v>
      </c>
      <c r="B152" s="91" t="s">
        <v>274</v>
      </c>
      <c r="C152" s="92"/>
      <c r="D152" s="93" t="s">
        <v>62</v>
      </c>
      <c r="E152" s="93" t="s">
        <v>118</v>
      </c>
      <c r="F152" s="93" t="s">
        <v>50</v>
      </c>
      <c r="G152" s="94" t="s">
        <v>54</v>
      </c>
    </row>
    <row r="153" spans="1:7" ht="30.75" thickBot="1" x14ac:dyDescent="0.3">
      <c r="A153" s="244"/>
      <c r="B153" s="119" t="s">
        <v>280</v>
      </c>
      <c r="C153" s="116"/>
      <c r="D153" s="117">
        <v>1</v>
      </c>
      <c r="E153" s="117">
        <v>1.32</v>
      </c>
      <c r="F153" s="117">
        <v>11</v>
      </c>
      <c r="G153" s="118">
        <f>F153*E153*D153</f>
        <v>14.520000000000001</v>
      </c>
    </row>
    <row r="154" spans="1:7" x14ac:dyDescent="0.25">
      <c r="A154" s="232"/>
      <c r="B154" s="233"/>
      <c r="C154" s="233"/>
      <c r="D154" s="233"/>
      <c r="E154" s="233"/>
      <c r="F154" s="233"/>
      <c r="G154" s="234"/>
    </row>
    <row r="155" spans="1:7" x14ac:dyDescent="0.25">
      <c r="A155" s="196" t="s">
        <v>302</v>
      </c>
      <c r="B155" s="197"/>
      <c r="C155" s="197"/>
      <c r="D155" s="197"/>
      <c r="E155" s="197"/>
      <c r="F155" s="197"/>
      <c r="G155" s="198"/>
    </row>
    <row r="156" spans="1:7" x14ac:dyDescent="0.25">
      <c r="A156" s="194" t="s">
        <v>316</v>
      </c>
      <c r="B156" s="91" t="s">
        <v>303</v>
      </c>
      <c r="C156" s="92"/>
      <c r="D156" s="93" t="s">
        <v>62</v>
      </c>
      <c r="E156" s="93" t="s">
        <v>118</v>
      </c>
      <c r="F156" s="93" t="s">
        <v>52</v>
      </c>
      <c r="G156" s="93" t="s">
        <v>54</v>
      </c>
    </row>
    <row r="157" spans="1:7" x14ac:dyDescent="0.25">
      <c r="A157" s="195"/>
      <c r="B157" s="106" t="s">
        <v>305</v>
      </c>
      <c r="C157" s="48"/>
      <c r="D157" s="107">
        <v>1</v>
      </c>
      <c r="E157" s="107">
        <v>33.619999999999997</v>
      </c>
      <c r="F157" s="107">
        <v>1.5</v>
      </c>
      <c r="G157" s="49">
        <f>F157*E157*D157</f>
        <v>50.429999999999993</v>
      </c>
    </row>
    <row r="158" spans="1:7" x14ac:dyDescent="0.25">
      <c r="A158" s="195"/>
      <c r="B158" s="106" t="s">
        <v>306</v>
      </c>
      <c r="C158" s="48"/>
      <c r="D158" s="107">
        <v>1</v>
      </c>
      <c r="E158" s="107">
        <v>6.5</v>
      </c>
      <c r="F158" s="107">
        <v>1.5</v>
      </c>
      <c r="G158" s="49">
        <f>F158*E158*D158</f>
        <v>9.75</v>
      </c>
    </row>
    <row r="159" spans="1:7" x14ac:dyDescent="0.25">
      <c r="A159" s="195"/>
      <c r="B159" s="106" t="s">
        <v>307</v>
      </c>
      <c r="C159" s="48"/>
      <c r="D159" s="107">
        <v>1</v>
      </c>
      <c r="E159" s="107">
        <v>2.4</v>
      </c>
      <c r="F159" s="107">
        <v>1.5</v>
      </c>
      <c r="G159" s="49">
        <f>F159*E159*D159</f>
        <v>3.5999999999999996</v>
      </c>
    </row>
    <row r="160" spans="1:7" x14ac:dyDescent="0.25">
      <c r="A160" s="195"/>
      <c r="B160" s="57" t="s">
        <v>308</v>
      </c>
      <c r="C160" s="45"/>
      <c r="D160" s="45">
        <v>1</v>
      </c>
      <c r="E160" s="45">
        <v>15.34</v>
      </c>
      <c r="F160" s="45"/>
      <c r="G160" s="49">
        <v>11.86</v>
      </c>
    </row>
    <row r="161" spans="1:7" x14ac:dyDescent="0.25">
      <c r="A161" s="195"/>
      <c r="B161" s="57" t="s">
        <v>309</v>
      </c>
      <c r="C161" s="45"/>
      <c r="D161" s="45">
        <v>1</v>
      </c>
      <c r="E161" s="45">
        <v>6.52</v>
      </c>
      <c r="F161" s="45"/>
      <c r="G161" s="49">
        <v>2</v>
      </c>
    </row>
    <row r="162" spans="1:7" x14ac:dyDescent="0.25">
      <c r="A162" s="195"/>
      <c r="B162" s="57" t="s">
        <v>310</v>
      </c>
      <c r="C162" s="45"/>
      <c r="D162" s="45">
        <v>1</v>
      </c>
      <c r="E162" s="45">
        <v>16.760000000000002</v>
      </c>
      <c r="F162" s="45"/>
      <c r="G162" s="49">
        <v>18.62</v>
      </c>
    </row>
    <row r="163" spans="1:7" x14ac:dyDescent="0.25">
      <c r="A163" s="195"/>
      <c r="B163" s="106" t="s">
        <v>311</v>
      </c>
      <c r="C163" s="45"/>
      <c r="D163" s="45">
        <v>1</v>
      </c>
      <c r="E163" s="45">
        <v>25</v>
      </c>
      <c r="F163" s="45"/>
      <c r="G163" s="49">
        <v>12</v>
      </c>
    </row>
    <row r="164" spans="1:7" x14ac:dyDescent="0.25">
      <c r="A164" s="195"/>
      <c r="B164" s="57" t="s">
        <v>312</v>
      </c>
      <c r="C164" s="45"/>
      <c r="D164" s="45">
        <v>1</v>
      </c>
      <c r="E164" s="45">
        <v>7.14</v>
      </c>
      <c r="F164" s="45"/>
      <c r="G164" s="49">
        <v>3.13</v>
      </c>
    </row>
    <row r="165" spans="1:7" x14ac:dyDescent="0.25">
      <c r="A165" s="195"/>
      <c r="B165" s="57" t="s">
        <v>313</v>
      </c>
      <c r="C165" s="45"/>
      <c r="D165" s="45">
        <v>1</v>
      </c>
      <c r="E165" s="45">
        <v>24.24</v>
      </c>
      <c r="F165" s="45"/>
      <c r="G165" s="49">
        <v>2.42</v>
      </c>
    </row>
    <row r="166" spans="1:7" x14ac:dyDescent="0.25">
      <c r="A166" s="195"/>
      <c r="B166" s="57" t="s">
        <v>125</v>
      </c>
      <c r="C166" s="45"/>
      <c r="D166" s="45">
        <v>1</v>
      </c>
      <c r="E166" s="45">
        <v>9.58</v>
      </c>
      <c r="F166" s="45"/>
      <c r="G166" s="49">
        <v>6.67</v>
      </c>
    </row>
    <row r="167" spans="1:7" x14ac:dyDescent="0.25">
      <c r="A167" s="195"/>
      <c r="B167" s="57" t="s">
        <v>76</v>
      </c>
      <c r="C167" s="45"/>
      <c r="D167" s="45">
        <v>1</v>
      </c>
      <c r="E167" s="45">
        <v>19</v>
      </c>
      <c r="F167" s="45"/>
      <c r="G167" s="49">
        <v>15.05</v>
      </c>
    </row>
    <row r="168" spans="1:7" x14ac:dyDescent="0.25">
      <c r="A168" s="195"/>
      <c r="B168" s="57" t="s">
        <v>314</v>
      </c>
      <c r="C168" s="45"/>
      <c r="D168" s="45">
        <v>1</v>
      </c>
      <c r="E168" s="45">
        <v>9.4600000000000009</v>
      </c>
      <c r="F168" s="45"/>
      <c r="G168" s="49">
        <v>5.48</v>
      </c>
    </row>
    <row r="169" spans="1:7" x14ac:dyDescent="0.25">
      <c r="A169" s="195"/>
      <c r="B169" s="57" t="s">
        <v>315</v>
      </c>
      <c r="C169" s="45"/>
      <c r="D169" s="45">
        <v>1</v>
      </c>
      <c r="E169" s="45">
        <v>9.4700000000000006</v>
      </c>
      <c r="F169" s="45"/>
      <c r="G169" s="49">
        <v>5.42</v>
      </c>
    </row>
    <row r="170" spans="1:7" x14ac:dyDescent="0.25">
      <c r="A170" s="195"/>
      <c r="B170" s="57" t="s">
        <v>341</v>
      </c>
      <c r="C170" s="45"/>
      <c r="D170" s="45">
        <v>1</v>
      </c>
      <c r="E170" s="45">
        <v>17.899999999999999</v>
      </c>
      <c r="F170" s="45"/>
      <c r="G170" s="49">
        <v>16.88</v>
      </c>
    </row>
    <row r="171" spans="1:7" x14ac:dyDescent="0.25">
      <c r="A171" s="195"/>
      <c r="B171" s="44"/>
      <c r="C171" s="44"/>
      <c r="D171" s="44"/>
      <c r="E171" s="44"/>
      <c r="F171" s="44"/>
      <c r="G171" s="142">
        <f>SUM(G157:G170)</f>
        <v>163.30999999999997</v>
      </c>
    </row>
    <row r="173" spans="1:7" x14ac:dyDescent="0.25">
      <c r="A173" s="194" t="s">
        <v>340</v>
      </c>
      <c r="B173" s="91" t="s">
        <v>342</v>
      </c>
      <c r="C173" s="92"/>
      <c r="D173" s="93"/>
      <c r="E173" s="93"/>
      <c r="F173" s="93"/>
      <c r="G173" s="93" t="s">
        <v>118</v>
      </c>
    </row>
    <row r="174" spans="1:7" x14ac:dyDescent="0.25">
      <c r="A174" s="195"/>
      <c r="B174" s="57" t="s">
        <v>308</v>
      </c>
      <c r="C174" s="45"/>
      <c r="D174" s="45"/>
      <c r="E174" s="45"/>
      <c r="F174" s="45"/>
      <c r="G174" s="45">
        <v>15.34</v>
      </c>
    </row>
    <row r="175" spans="1:7" x14ac:dyDescent="0.25">
      <c r="A175" s="195"/>
      <c r="B175" s="57" t="s">
        <v>309</v>
      </c>
      <c r="C175" s="45"/>
      <c r="D175" s="45"/>
      <c r="E175" s="45"/>
      <c r="F175" s="45"/>
      <c r="G175" s="45">
        <v>6.52</v>
      </c>
    </row>
    <row r="176" spans="1:7" x14ac:dyDescent="0.25">
      <c r="A176" s="195"/>
      <c r="B176" s="57" t="s">
        <v>310</v>
      </c>
      <c r="C176" s="45"/>
      <c r="D176" s="45"/>
      <c r="E176" s="45"/>
      <c r="F176" s="45"/>
      <c r="G176" s="45">
        <v>16.760000000000002</v>
      </c>
    </row>
    <row r="177" spans="1:7" x14ac:dyDescent="0.25">
      <c r="A177" s="195"/>
      <c r="B177" s="106" t="s">
        <v>311</v>
      </c>
      <c r="C177" s="45"/>
      <c r="D177" s="45"/>
      <c r="E177" s="45"/>
      <c r="F177" s="45"/>
      <c r="G177" s="45">
        <v>25</v>
      </c>
    </row>
    <row r="178" spans="1:7" x14ac:dyDescent="0.25">
      <c r="A178" s="195"/>
      <c r="B178" s="57" t="s">
        <v>312</v>
      </c>
      <c r="C178" s="45"/>
      <c r="D178" s="45"/>
      <c r="E178" s="45"/>
      <c r="F178" s="45"/>
      <c r="G178" s="45">
        <v>7.14</v>
      </c>
    </row>
    <row r="179" spans="1:7" x14ac:dyDescent="0.25">
      <c r="A179" s="195"/>
      <c r="B179" s="57" t="s">
        <v>313</v>
      </c>
      <c r="C179" s="45"/>
      <c r="D179" s="45"/>
      <c r="E179" s="45"/>
      <c r="F179" s="45"/>
      <c r="G179" s="45">
        <v>24.24</v>
      </c>
    </row>
    <row r="180" spans="1:7" x14ac:dyDescent="0.25">
      <c r="A180" s="195"/>
      <c r="B180" s="57" t="s">
        <v>125</v>
      </c>
      <c r="C180" s="45"/>
      <c r="D180" s="45"/>
      <c r="E180" s="45"/>
      <c r="F180" s="45"/>
      <c r="G180" s="45">
        <v>9.58</v>
      </c>
    </row>
    <row r="181" spans="1:7" x14ac:dyDescent="0.25">
      <c r="A181" s="195"/>
      <c r="B181" s="57" t="s">
        <v>76</v>
      </c>
      <c r="C181" s="45"/>
      <c r="D181" s="45"/>
      <c r="E181" s="45"/>
      <c r="F181" s="45"/>
      <c r="G181" s="45">
        <v>19</v>
      </c>
    </row>
    <row r="182" spans="1:7" x14ac:dyDescent="0.25">
      <c r="A182" s="195"/>
      <c r="B182" s="57" t="s">
        <v>314</v>
      </c>
      <c r="C182" s="45"/>
      <c r="D182" s="45"/>
      <c r="E182" s="45"/>
      <c r="F182" s="45"/>
      <c r="G182" s="45">
        <v>9.4600000000000009</v>
      </c>
    </row>
    <row r="183" spans="1:7" x14ac:dyDescent="0.25">
      <c r="A183" s="195"/>
      <c r="B183" s="57" t="s">
        <v>315</v>
      </c>
      <c r="C183" s="45"/>
      <c r="D183" s="45"/>
      <c r="E183" s="45"/>
      <c r="F183" s="45"/>
      <c r="G183" s="45">
        <v>9.4700000000000006</v>
      </c>
    </row>
    <row r="184" spans="1:7" x14ac:dyDescent="0.25">
      <c r="A184" s="195"/>
      <c r="B184" s="57" t="s">
        <v>341</v>
      </c>
      <c r="C184" s="45"/>
      <c r="D184" s="45"/>
      <c r="E184" s="45"/>
      <c r="F184" s="45"/>
      <c r="G184" s="45">
        <v>17.899999999999999</v>
      </c>
    </row>
    <row r="185" spans="1:7" x14ac:dyDescent="0.25">
      <c r="A185" s="195"/>
      <c r="B185" s="44"/>
      <c r="C185" s="44"/>
      <c r="D185" s="44"/>
      <c r="E185" s="44"/>
      <c r="F185" s="44"/>
      <c r="G185" s="142">
        <f>SUM(G174:G184)</f>
        <v>160.41</v>
      </c>
    </row>
    <row r="187" spans="1:7" ht="60" x14ac:dyDescent="0.25">
      <c r="A187" s="194" t="s">
        <v>473</v>
      </c>
      <c r="B187" s="91" t="s">
        <v>459</v>
      </c>
      <c r="C187" s="92"/>
      <c r="D187" s="93"/>
      <c r="E187" s="93"/>
      <c r="F187" s="94" t="s">
        <v>54</v>
      </c>
      <c r="G187" s="94" t="s">
        <v>474</v>
      </c>
    </row>
    <row r="188" spans="1:7" x14ac:dyDescent="0.25">
      <c r="A188" s="195"/>
      <c r="B188" s="57" t="s">
        <v>308</v>
      </c>
      <c r="C188" s="45"/>
      <c r="D188" s="45"/>
      <c r="E188" s="45"/>
      <c r="F188" s="45">
        <v>11.86</v>
      </c>
      <c r="G188" s="45">
        <f>F188*1.1</f>
        <v>13.046000000000001</v>
      </c>
    </row>
    <row r="189" spans="1:7" x14ac:dyDescent="0.25">
      <c r="A189" s="195"/>
      <c r="B189" s="57" t="s">
        <v>309</v>
      </c>
      <c r="C189" s="45"/>
      <c r="D189" s="45"/>
      <c r="E189" s="45"/>
      <c r="F189" s="45">
        <v>2</v>
      </c>
      <c r="G189" s="45">
        <f t="shared" ref="G189:G198" si="7">F189*1.1</f>
        <v>2.2000000000000002</v>
      </c>
    </row>
    <row r="190" spans="1:7" x14ac:dyDescent="0.25">
      <c r="A190" s="195"/>
      <c r="B190" s="57" t="s">
        <v>310</v>
      </c>
      <c r="C190" s="45"/>
      <c r="D190" s="45"/>
      <c r="E190" s="45"/>
      <c r="F190" s="45">
        <v>18.62</v>
      </c>
      <c r="G190" s="45">
        <f t="shared" si="7"/>
        <v>20.482000000000003</v>
      </c>
    </row>
    <row r="191" spans="1:7" x14ac:dyDescent="0.25">
      <c r="A191" s="195"/>
      <c r="B191" s="106" t="s">
        <v>311</v>
      </c>
      <c r="C191" s="45"/>
      <c r="D191" s="45"/>
      <c r="E191" s="45"/>
      <c r="F191" s="45">
        <v>15</v>
      </c>
      <c r="G191" s="45">
        <f t="shared" si="7"/>
        <v>16.5</v>
      </c>
    </row>
    <row r="192" spans="1:7" x14ac:dyDescent="0.25">
      <c r="A192" s="195"/>
      <c r="B192" s="57" t="s">
        <v>312</v>
      </c>
      <c r="C192" s="45"/>
      <c r="D192" s="45"/>
      <c r="E192" s="45"/>
      <c r="F192" s="45">
        <v>3.13</v>
      </c>
      <c r="G192" s="45">
        <f t="shared" si="7"/>
        <v>3.4430000000000001</v>
      </c>
    </row>
    <row r="193" spans="1:7" x14ac:dyDescent="0.25">
      <c r="A193" s="195"/>
      <c r="B193" s="57" t="s">
        <v>313</v>
      </c>
      <c r="C193" s="45"/>
      <c r="D193" s="45"/>
      <c r="E193" s="45"/>
      <c r="F193" s="45">
        <v>2.42</v>
      </c>
      <c r="G193" s="45">
        <f t="shared" si="7"/>
        <v>2.6619999999999999</v>
      </c>
    </row>
    <row r="194" spans="1:7" x14ac:dyDescent="0.25">
      <c r="A194" s="195"/>
      <c r="B194" s="57" t="s">
        <v>125</v>
      </c>
      <c r="C194" s="45"/>
      <c r="D194" s="45"/>
      <c r="E194" s="45"/>
      <c r="F194" s="45">
        <v>6.67</v>
      </c>
      <c r="G194" s="45">
        <f t="shared" si="7"/>
        <v>7.3370000000000006</v>
      </c>
    </row>
    <row r="195" spans="1:7" x14ac:dyDescent="0.25">
      <c r="A195" s="195"/>
      <c r="B195" s="57" t="s">
        <v>76</v>
      </c>
      <c r="C195" s="45"/>
      <c r="D195" s="45"/>
      <c r="E195" s="45"/>
      <c r="F195" s="45">
        <v>15.05</v>
      </c>
      <c r="G195" s="45">
        <f t="shared" si="7"/>
        <v>16.555000000000003</v>
      </c>
    </row>
    <row r="196" spans="1:7" x14ac:dyDescent="0.25">
      <c r="A196" s="195"/>
      <c r="B196" s="57" t="s">
        <v>314</v>
      </c>
      <c r="C196" s="45"/>
      <c r="D196" s="45"/>
      <c r="E196" s="45"/>
      <c r="F196" s="45">
        <v>9.5</v>
      </c>
      <c r="G196" s="45">
        <f t="shared" si="7"/>
        <v>10.450000000000001</v>
      </c>
    </row>
    <row r="197" spans="1:7" x14ac:dyDescent="0.25">
      <c r="A197" s="195"/>
      <c r="B197" s="57" t="s">
        <v>315</v>
      </c>
      <c r="C197" s="45"/>
      <c r="D197" s="45"/>
      <c r="E197" s="45"/>
      <c r="F197" s="45">
        <v>9.5</v>
      </c>
      <c r="G197" s="45">
        <f t="shared" si="7"/>
        <v>10.450000000000001</v>
      </c>
    </row>
    <row r="198" spans="1:7" x14ac:dyDescent="0.25">
      <c r="A198" s="195"/>
      <c r="B198" s="57" t="s">
        <v>341</v>
      </c>
      <c r="C198" s="45"/>
      <c r="D198" s="45"/>
      <c r="E198" s="45"/>
      <c r="F198" s="45">
        <v>20.68</v>
      </c>
      <c r="G198" s="45">
        <f t="shared" si="7"/>
        <v>22.748000000000001</v>
      </c>
    </row>
    <row r="199" spans="1:7" x14ac:dyDescent="0.25">
      <c r="A199" s="195"/>
      <c r="B199" s="44"/>
      <c r="C199" s="44"/>
      <c r="D199" s="44"/>
      <c r="E199" s="44"/>
      <c r="F199" s="44"/>
      <c r="G199" s="142">
        <f>SUM(G188:G198)</f>
        <v>125.87300000000002</v>
      </c>
    </row>
    <row r="201" spans="1:7" ht="45" x14ac:dyDescent="0.25">
      <c r="A201" s="194" t="s">
        <v>476</v>
      </c>
      <c r="B201" s="91" t="s">
        <v>487</v>
      </c>
      <c r="C201" s="92"/>
      <c r="D201" s="93"/>
      <c r="E201" s="93"/>
      <c r="F201" s="93"/>
      <c r="G201" s="93" t="s">
        <v>118</v>
      </c>
    </row>
    <row r="202" spans="1:7" x14ac:dyDescent="0.25">
      <c r="A202" s="195"/>
      <c r="B202" s="57" t="s">
        <v>308</v>
      </c>
      <c r="C202" s="45"/>
      <c r="D202" s="45"/>
      <c r="E202" s="45"/>
      <c r="F202" s="45"/>
      <c r="G202" s="45">
        <v>15.34</v>
      </c>
    </row>
    <row r="203" spans="1:7" x14ac:dyDescent="0.25">
      <c r="A203" s="195"/>
      <c r="B203" s="57" t="s">
        <v>309</v>
      </c>
      <c r="C203" s="45"/>
      <c r="D203" s="45"/>
      <c r="E203" s="45"/>
      <c r="F203" s="45"/>
      <c r="G203" s="45">
        <v>6.52</v>
      </c>
    </row>
    <row r="204" spans="1:7" x14ac:dyDescent="0.25">
      <c r="A204" s="195"/>
      <c r="B204" s="57" t="s">
        <v>310</v>
      </c>
      <c r="C204" s="45"/>
      <c r="D204" s="45"/>
      <c r="E204" s="45"/>
      <c r="F204" s="45"/>
      <c r="G204" s="45">
        <v>16.760000000000002</v>
      </c>
    </row>
    <row r="205" spans="1:7" x14ac:dyDescent="0.25">
      <c r="A205" s="195"/>
      <c r="B205" s="106" t="s">
        <v>311</v>
      </c>
      <c r="C205" s="45"/>
      <c r="D205" s="45"/>
      <c r="E205" s="45"/>
      <c r="F205" s="45"/>
      <c r="G205" s="45">
        <v>40</v>
      </c>
    </row>
    <row r="206" spans="1:7" x14ac:dyDescent="0.25">
      <c r="A206" s="195"/>
      <c r="B206" s="57" t="s">
        <v>312</v>
      </c>
      <c r="C206" s="45"/>
      <c r="D206" s="45"/>
      <c r="E206" s="45"/>
      <c r="F206" s="45"/>
      <c r="G206" s="45">
        <v>7.14</v>
      </c>
    </row>
    <row r="207" spans="1:7" x14ac:dyDescent="0.25">
      <c r="A207" s="195"/>
      <c r="B207" s="57" t="s">
        <v>313</v>
      </c>
      <c r="C207" s="45"/>
      <c r="D207" s="45"/>
      <c r="E207" s="45"/>
      <c r="F207" s="45"/>
      <c r="G207" s="45">
        <v>24.24</v>
      </c>
    </row>
    <row r="208" spans="1:7" x14ac:dyDescent="0.25">
      <c r="A208" s="195"/>
      <c r="B208" s="57" t="s">
        <v>125</v>
      </c>
      <c r="C208" s="45"/>
      <c r="D208" s="45"/>
      <c r="E208" s="45"/>
      <c r="F208" s="45"/>
      <c r="G208" s="45">
        <v>9.58</v>
      </c>
    </row>
    <row r="209" spans="1:7" x14ac:dyDescent="0.25">
      <c r="A209" s="195"/>
      <c r="B209" s="57" t="s">
        <v>76</v>
      </c>
      <c r="C209" s="45"/>
      <c r="D209" s="45"/>
      <c r="E209" s="45"/>
      <c r="F209" s="45"/>
      <c r="G209" s="45">
        <v>19</v>
      </c>
    </row>
    <row r="210" spans="1:7" x14ac:dyDescent="0.25">
      <c r="A210" s="195"/>
      <c r="B210" s="57" t="s">
        <v>314</v>
      </c>
      <c r="C210" s="45"/>
      <c r="D210" s="45"/>
      <c r="E210" s="45"/>
      <c r="F210" s="45"/>
      <c r="G210" s="45">
        <v>11</v>
      </c>
    </row>
    <row r="211" spans="1:7" x14ac:dyDescent="0.25">
      <c r="A211" s="195"/>
      <c r="B211" s="57" t="s">
        <v>315</v>
      </c>
      <c r="C211" s="45"/>
      <c r="D211" s="45"/>
      <c r="E211" s="45"/>
      <c r="F211" s="45"/>
      <c r="G211" s="45">
        <v>11</v>
      </c>
    </row>
    <row r="212" spans="1:7" x14ac:dyDescent="0.25">
      <c r="A212" s="195"/>
      <c r="B212" s="57" t="s">
        <v>341</v>
      </c>
      <c r="C212" s="45"/>
      <c r="D212" s="45"/>
      <c r="E212" s="45"/>
      <c r="F212" s="45"/>
      <c r="G212" s="45">
        <v>17.899999999999999</v>
      </c>
    </row>
    <row r="213" spans="1:7" x14ac:dyDescent="0.25">
      <c r="A213" s="195"/>
      <c r="B213" s="44"/>
      <c r="C213" s="44"/>
      <c r="D213" s="44"/>
      <c r="E213" s="44"/>
      <c r="F213" s="44"/>
      <c r="G213" s="142">
        <f>SUM(G202:G212)</f>
        <v>178.48</v>
      </c>
    </row>
  </sheetData>
  <mergeCells count="58">
    <mergeCell ref="A173:A185"/>
    <mergeCell ref="A63:A69"/>
    <mergeCell ref="A62:G62"/>
    <mergeCell ref="A155:G155"/>
    <mergeCell ref="A154:G154"/>
    <mergeCell ref="A150:G150"/>
    <mergeCell ref="A151:G151"/>
    <mergeCell ref="A152:A153"/>
    <mergeCell ref="A156:A171"/>
    <mergeCell ref="A142:A143"/>
    <mergeCell ref="A144:G144"/>
    <mergeCell ref="A145:A146"/>
    <mergeCell ref="A147:G147"/>
    <mergeCell ref="A148:A149"/>
    <mergeCell ref="A139:A140"/>
    <mergeCell ref="A71:G71"/>
    <mergeCell ref="A122:G122"/>
    <mergeCell ref="A138:G138"/>
    <mergeCell ref="A141:G141"/>
    <mergeCell ref="A99:G99"/>
    <mergeCell ref="A128:A131"/>
    <mergeCell ref="A132:G132"/>
    <mergeCell ref="A133:A136"/>
    <mergeCell ref="A137:G137"/>
    <mergeCell ref="A123:A126"/>
    <mergeCell ref="A127:G127"/>
    <mergeCell ref="A117:A120"/>
    <mergeCell ref="A121:G121"/>
    <mergeCell ref="A111:A115"/>
    <mergeCell ref="A110:G110"/>
    <mergeCell ref="A100:A109"/>
    <mergeCell ref="A86:A98"/>
    <mergeCell ref="G12:G13"/>
    <mergeCell ref="A55:A56"/>
    <mergeCell ref="F12:F13"/>
    <mergeCell ref="A27:A39"/>
    <mergeCell ref="A41:A53"/>
    <mergeCell ref="A58:A61"/>
    <mergeCell ref="D12:D13"/>
    <mergeCell ref="E12:E13"/>
    <mergeCell ref="A13:A25"/>
    <mergeCell ref="A72:A84"/>
    <mergeCell ref="A187:A199"/>
    <mergeCell ref="A201:A213"/>
    <mergeCell ref="A11:G11"/>
    <mergeCell ref="A116:G116"/>
    <mergeCell ref="A1:G5"/>
    <mergeCell ref="A6:B6"/>
    <mergeCell ref="C6:G9"/>
    <mergeCell ref="A7:B7"/>
    <mergeCell ref="A8:B8"/>
    <mergeCell ref="A9:B9"/>
    <mergeCell ref="A10:G10"/>
    <mergeCell ref="A26:G26"/>
    <mergeCell ref="A40:G40"/>
    <mergeCell ref="A70:G70"/>
    <mergeCell ref="A85:G85"/>
    <mergeCell ref="A54:G54"/>
  </mergeCells>
  <phoneticPr fontId="17" type="noConversion"/>
  <pageMargins left="0.51181102362204722" right="0.51181102362204722" top="0.59055118110236227" bottom="0.78740157480314965" header="0.31496062992125984" footer="0.31496062992125984"/>
  <pageSetup paperSize="9" scale="6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53"/>
  <sheetViews>
    <sheetView topLeftCell="A67" workbookViewId="0">
      <selection activeCell="A72" sqref="A72:G72"/>
    </sheetView>
  </sheetViews>
  <sheetFormatPr defaultRowHeight="15" x14ac:dyDescent="0.25"/>
  <cols>
    <col min="1" max="1" width="52" customWidth="1"/>
    <col min="2" max="2" width="9.140625" customWidth="1"/>
    <col min="5" max="5" width="9.5703125" bestFit="1" customWidth="1"/>
  </cols>
  <sheetData>
    <row r="2" spans="1:10" x14ac:dyDescent="0.25">
      <c r="A2" t="s">
        <v>115</v>
      </c>
    </row>
    <row r="3" spans="1:10" x14ac:dyDescent="0.25">
      <c r="A3" s="258" t="s">
        <v>79</v>
      </c>
      <c r="B3" s="258"/>
      <c r="C3" s="258"/>
      <c r="D3" s="258"/>
      <c r="E3" s="258"/>
      <c r="F3" s="258"/>
      <c r="G3" s="258"/>
      <c r="H3" s="258" t="s">
        <v>80</v>
      </c>
      <c r="I3" s="258"/>
      <c r="J3" s="258"/>
    </row>
    <row r="4" spans="1:10" x14ac:dyDescent="0.25">
      <c r="A4" s="258" t="s">
        <v>81</v>
      </c>
      <c r="B4" s="258"/>
      <c r="C4" s="258" t="s">
        <v>82</v>
      </c>
      <c r="D4" s="258"/>
      <c r="E4" s="258" t="s">
        <v>83</v>
      </c>
      <c r="F4" s="258"/>
      <c r="G4" s="258"/>
      <c r="H4" s="258" t="s">
        <v>84</v>
      </c>
      <c r="I4" s="258"/>
      <c r="J4" s="258"/>
    </row>
    <row r="5" spans="1:10" x14ac:dyDescent="0.25">
      <c r="A5" s="253"/>
      <c r="B5" s="253"/>
      <c r="C5" s="253"/>
      <c r="D5" s="253"/>
      <c r="E5" s="253"/>
      <c r="F5" s="253"/>
      <c r="G5" s="253"/>
      <c r="H5" s="253"/>
      <c r="I5" s="253"/>
      <c r="J5" s="253"/>
    </row>
    <row r="6" spans="1:10" ht="30" x14ac:dyDescent="0.25">
      <c r="A6" s="58" t="s">
        <v>85</v>
      </c>
      <c r="B6" s="59" t="s">
        <v>86</v>
      </c>
      <c r="C6" s="59" t="s">
        <v>87</v>
      </c>
      <c r="D6" s="60" t="s">
        <v>88</v>
      </c>
      <c r="E6" s="60" t="s">
        <v>89</v>
      </c>
      <c r="F6" s="60" t="s">
        <v>90</v>
      </c>
      <c r="G6" s="60" t="s">
        <v>91</v>
      </c>
      <c r="H6" s="60" t="s">
        <v>92</v>
      </c>
      <c r="I6" s="60" t="s">
        <v>93</v>
      </c>
      <c r="J6" s="60" t="s">
        <v>94</v>
      </c>
    </row>
    <row r="7" spans="1:10" x14ac:dyDescent="0.25">
      <c r="A7" s="61" t="s">
        <v>95</v>
      </c>
      <c r="B7" s="62" t="s">
        <v>96</v>
      </c>
      <c r="C7" s="62" t="s">
        <v>97</v>
      </c>
      <c r="D7" s="63">
        <v>0.05</v>
      </c>
      <c r="E7" s="63">
        <v>1</v>
      </c>
      <c r="F7" s="63">
        <v>7.43</v>
      </c>
      <c r="G7" s="63">
        <v>0</v>
      </c>
      <c r="H7" s="63">
        <v>19.12</v>
      </c>
      <c r="I7" s="63" t="s">
        <v>27</v>
      </c>
      <c r="J7" s="63">
        <v>0.95599999999999996</v>
      </c>
    </row>
    <row r="8" spans="1:10" x14ac:dyDescent="0.25">
      <c r="A8" s="61" t="s">
        <v>98</v>
      </c>
      <c r="B8" s="62" t="s">
        <v>96</v>
      </c>
      <c r="C8" s="62" t="s">
        <v>99</v>
      </c>
      <c r="D8" s="63">
        <v>0.5</v>
      </c>
      <c r="E8" s="63">
        <v>1</v>
      </c>
      <c r="F8" s="63">
        <v>5.46</v>
      </c>
      <c r="G8" s="63">
        <v>0</v>
      </c>
      <c r="H8" s="63">
        <v>14.05</v>
      </c>
      <c r="I8" s="63" t="s">
        <v>27</v>
      </c>
      <c r="J8" s="63">
        <v>7.0250000000000004</v>
      </c>
    </row>
    <row r="9" spans="1:10" x14ac:dyDescent="0.25">
      <c r="A9" s="254" t="s">
        <v>100</v>
      </c>
      <c r="B9" s="255"/>
      <c r="C9" s="255"/>
      <c r="D9" s="255"/>
      <c r="E9" s="255"/>
      <c r="F9" s="255"/>
      <c r="G9" s="255"/>
      <c r="H9" s="255"/>
      <c r="I9" s="256"/>
      <c r="J9" s="64">
        <v>7.98</v>
      </c>
    </row>
    <row r="10" spans="1:10" x14ac:dyDescent="0.25">
      <c r="A10" s="257"/>
      <c r="B10" s="257"/>
      <c r="C10" s="257"/>
      <c r="D10" s="257"/>
      <c r="E10" s="257"/>
      <c r="F10" s="257"/>
      <c r="G10" s="257"/>
      <c r="H10" s="257"/>
      <c r="I10" s="257"/>
      <c r="J10" s="257"/>
    </row>
    <row r="11" spans="1:10" x14ac:dyDescent="0.25">
      <c r="A11" s="258" t="s">
        <v>101</v>
      </c>
      <c r="B11" s="258"/>
      <c r="C11" s="258"/>
      <c r="D11" s="258"/>
      <c r="E11" s="258"/>
    </row>
    <row r="12" spans="1:10" x14ac:dyDescent="0.25">
      <c r="A12" s="259" t="s">
        <v>102</v>
      </c>
      <c r="B12" s="260"/>
      <c r="C12" s="261"/>
      <c r="D12" s="60" t="s">
        <v>103</v>
      </c>
      <c r="E12" s="60" t="s">
        <v>104</v>
      </c>
    </row>
    <row r="13" spans="1:10" x14ac:dyDescent="0.25">
      <c r="A13" s="245" t="s">
        <v>105</v>
      </c>
      <c r="B13" s="246"/>
      <c r="C13" s="247"/>
      <c r="D13" s="248">
        <v>157.27000000000001</v>
      </c>
      <c r="E13" s="65">
        <v>7.98</v>
      </c>
    </row>
    <row r="14" spans="1:10" x14ac:dyDescent="0.25">
      <c r="A14" s="245" t="s">
        <v>106</v>
      </c>
      <c r="B14" s="246"/>
      <c r="C14" s="247"/>
      <c r="D14" s="262"/>
      <c r="E14" s="65">
        <v>0</v>
      </c>
    </row>
    <row r="15" spans="1:10" x14ac:dyDescent="0.25">
      <c r="A15" s="245" t="s">
        <v>107</v>
      </c>
      <c r="B15" s="246"/>
      <c r="C15" s="247"/>
      <c r="D15" s="262"/>
      <c r="E15" s="65">
        <v>0</v>
      </c>
    </row>
    <row r="16" spans="1:10" x14ac:dyDescent="0.25">
      <c r="A16" s="245" t="s">
        <v>108</v>
      </c>
      <c r="B16" s="246"/>
      <c r="C16" s="247"/>
      <c r="D16" s="262"/>
      <c r="E16" s="65">
        <v>1</v>
      </c>
    </row>
    <row r="17" spans="1:10" x14ac:dyDescent="0.25">
      <c r="A17" s="245" t="s">
        <v>109</v>
      </c>
      <c r="B17" s="246"/>
      <c r="C17" s="247"/>
      <c r="D17" s="262"/>
      <c r="E17" s="65">
        <v>7.98</v>
      </c>
    </row>
    <row r="18" spans="1:10" x14ac:dyDescent="0.25">
      <c r="A18" s="245" t="s">
        <v>110</v>
      </c>
      <c r="B18" s="246"/>
      <c r="C18" s="247"/>
      <c r="D18" s="262"/>
      <c r="E18" s="65">
        <v>7.98</v>
      </c>
    </row>
    <row r="19" spans="1:10" x14ac:dyDescent="0.25">
      <c r="A19" s="245" t="s">
        <v>111</v>
      </c>
      <c r="B19" s="246"/>
      <c r="C19" s="247"/>
      <c r="D19" s="249"/>
      <c r="E19" s="65">
        <v>7.98</v>
      </c>
    </row>
    <row r="20" spans="1:10" x14ac:dyDescent="0.25">
      <c r="A20" s="245" t="s">
        <v>112</v>
      </c>
      <c r="B20" s="246"/>
      <c r="C20" s="247"/>
      <c r="D20" s="248">
        <v>30.9</v>
      </c>
      <c r="E20" s="65">
        <v>0</v>
      </c>
    </row>
    <row r="21" spans="1:10" x14ac:dyDescent="0.25">
      <c r="A21" s="250" t="s">
        <v>113</v>
      </c>
      <c r="B21" s="251"/>
      <c r="C21" s="252"/>
      <c r="D21" s="249"/>
      <c r="E21" s="66">
        <f>E19*1.309</f>
        <v>10.445819999999999</v>
      </c>
    </row>
    <row r="24" spans="1:10" x14ac:dyDescent="0.25">
      <c r="A24" s="258" t="s">
        <v>119</v>
      </c>
      <c r="B24" s="258"/>
      <c r="C24" s="258"/>
      <c r="D24" s="258"/>
      <c r="E24" s="258"/>
      <c r="F24" s="258"/>
      <c r="G24" s="258"/>
      <c r="H24" s="258" t="s">
        <v>80</v>
      </c>
      <c r="I24" s="258"/>
      <c r="J24" s="258"/>
    </row>
    <row r="25" spans="1:10" x14ac:dyDescent="0.25">
      <c r="A25" s="258" t="s">
        <v>81</v>
      </c>
      <c r="B25" s="258"/>
      <c r="C25" s="258" t="s">
        <v>120</v>
      </c>
      <c r="D25" s="258"/>
      <c r="E25" s="258" t="s">
        <v>83</v>
      </c>
      <c r="F25" s="258"/>
      <c r="G25" s="258"/>
      <c r="H25" s="258" t="s">
        <v>84</v>
      </c>
      <c r="I25" s="258"/>
      <c r="J25" s="258"/>
    </row>
    <row r="26" spans="1:10" x14ac:dyDescent="0.25">
      <c r="A26" s="253"/>
      <c r="B26" s="253"/>
      <c r="C26" s="253"/>
      <c r="D26" s="253"/>
      <c r="E26" s="253"/>
      <c r="F26" s="253"/>
      <c r="G26" s="253"/>
      <c r="H26" s="253"/>
      <c r="I26" s="253"/>
      <c r="J26" s="253"/>
    </row>
    <row r="27" spans="1:10" ht="30" x14ac:dyDescent="0.25">
      <c r="A27" s="58" t="s">
        <v>85</v>
      </c>
      <c r="B27" s="59" t="s">
        <v>86</v>
      </c>
      <c r="C27" s="59" t="s">
        <v>87</v>
      </c>
      <c r="D27" s="60" t="s">
        <v>88</v>
      </c>
      <c r="E27" s="60" t="s">
        <v>89</v>
      </c>
      <c r="F27" s="60" t="s">
        <v>90</v>
      </c>
      <c r="G27" s="60" t="s">
        <v>91</v>
      </c>
      <c r="H27" s="60" t="s">
        <v>92</v>
      </c>
      <c r="I27" s="60" t="s">
        <v>93</v>
      </c>
      <c r="J27" s="60" t="s">
        <v>94</v>
      </c>
    </row>
    <row r="28" spans="1:10" x14ac:dyDescent="0.25">
      <c r="A28" s="61" t="s">
        <v>98</v>
      </c>
      <c r="B28" s="62" t="s">
        <v>96</v>
      </c>
      <c r="C28" s="62" t="s">
        <v>99</v>
      </c>
      <c r="D28" s="63">
        <v>0.2</v>
      </c>
      <c r="E28" s="63">
        <v>1</v>
      </c>
      <c r="F28" s="63">
        <v>5.46</v>
      </c>
      <c r="G28" s="63">
        <v>0</v>
      </c>
      <c r="H28" s="63">
        <v>14.05</v>
      </c>
      <c r="I28" s="63" t="s">
        <v>27</v>
      </c>
      <c r="J28" s="63">
        <v>2.81</v>
      </c>
    </row>
    <row r="29" spans="1:10" x14ac:dyDescent="0.25">
      <c r="A29" s="254" t="s">
        <v>100</v>
      </c>
      <c r="B29" s="255"/>
      <c r="C29" s="255"/>
      <c r="D29" s="255"/>
      <c r="E29" s="255"/>
      <c r="F29" s="255"/>
      <c r="G29" s="255"/>
      <c r="H29" s="255"/>
      <c r="I29" s="256"/>
      <c r="J29" s="64">
        <v>2.81</v>
      </c>
    </row>
    <row r="30" spans="1:10" x14ac:dyDescent="0.25">
      <c r="A30" s="257"/>
      <c r="B30" s="257"/>
      <c r="C30" s="257"/>
      <c r="D30" s="257"/>
      <c r="E30" s="257"/>
      <c r="F30" s="257"/>
      <c r="G30" s="257"/>
      <c r="H30" s="257"/>
      <c r="I30" s="257"/>
      <c r="J30" s="257"/>
    </row>
    <row r="31" spans="1:10" ht="30" x14ac:dyDescent="0.25">
      <c r="A31" s="58" t="s">
        <v>121</v>
      </c>
      <c r="B31" s="59" t="s">
        <v>86</v>
      </c>
      <c r="C31" s="59" t="s">
        <v>87</v>
      </c>
      <c r="D31" s="60" t="s">
        <v>88</v>
      </c>
      <c r="E31" s="60" t="s">
        <v>89</v>
      </c>
      <c r="F31" s="60" t="s">
        <v>90</v>
      </c>
      <c r="G31" s="60" t="s">
        <v>91</v>
      </c>
      <c r="H31" s="60" t="s">
        <v>92</v>
      </c>
      <c r="I31" s="60" t="s">
        <v>93</v>
      </c>
      <c r="J31" s="60" t="s">
        <v>94</v>
      </c>
    </row>
    <row r="32" spans="1:10" x14ac:dyDescent="0.25">
      <c r="A32" s="61" t="s">
        <v>122</v>
      </c>
      <c r="B32" s="62" t="s">
        <v>26</v>
      </c>
      <c r="C32" s="62" t="s">
        <v>123</v>
      </c>
      <c r="D32" s="63">
        <v>0.25</v>
      </c>
      <c r="E32" s="63">
        <v>1</v>
      </c>
      <c r="F32" s="63">
        <v>0.91</v>
      </c>
      <c r="G32" s="63">
        <v>0</v>
      </c>
      <c r="H32" s="63">
        <v>0.91</v>
      </c>
      <c r="I32" s="63" t="s">
        <v>27</v>
      </c>
      <c r="J32" s="63">
        <v>0.22800000000000001</v>
      </c>
    </row>
    <row r="33" spans="1:10" x14ac:dyDescent="0.25">
      <c r="A33" s="254" t="s">
        <v>100</v>
      </c>
      <c r="B33" s="255"/>
      <c r="C33" s="255"/>
      <c r="D33" s="255"/>
      <c r="E33" s="255"/>
      <c r="F33" s="255"/>
      <c r="G33" s="255"/>
      <c r="H33" s="255"/>
      <c r="I33" s="256"/>
      <c r="J33" s="64">
        <v>0.23</v>
      </c>
    </row>
    <row r="34" spans="1:10" x14ac:dyDescent="0.25">
      <c r="A34" s="257"/>
      <c r="B34" s="257"/>
      <c r="C34" s="257"/>
      <c r="D34" s="257"/>
      <c r="E34" s="257"/>
      <c r="F34" s="257"/>
      <c r="G34" s="257"/>
      <c r="H34" s="257"/>
      <c r="I34" s="257"/>
      <c r="J34" s="257"/>
    </row>
    <row r="35" spans="1:10" x14ac:dyDescent="0.25">
      <c r="A35" s="258" t="s">
        <v>101</v>
      </c>
      <c r="B35" s="258"/>
      <c r="C35" s="258"/>
      <c r="D35" s="258"/>
      <c r="E35" s="258"/>
    </row>
    <row r="36" spans="1:10" x14ac:dyDescent="0.25">
      <c r="A36" s="259" t="s">
        <v>102</v>
      </c>
      <c r="B36" s="260"/>
      <c r="C36" s="261"/>
      <c r="D36" s="60" t="s">
        <v>103</v>
      </c>
      <c r="E36" s="60" t="s">
        <v>104</v>
      </c>
    </row>
    <row r="37" spans="1:10" x14ac:dyDescent="0.25">
      <c r="A37" s="245" t="s">
        <v>105</v>
      </c>
      <c r="B37" s="246"/>
      <c r="C37" s="247"/>
      <c r="D37" s="248">
        <v>157.27000000000001</v>
      </c>
      <c r="E37" s="65">
        <v>2.81</v>
      </c>
    </row>
    <row r="38" spans="1:10" x14ac:dyDescent="0.25">
      <c r="A38" s="245" t="s">
        <v>106</v>
      </c>
      <c r="B38" s="246"/>
      <c r="C38" s="247"/>
      <c r="D38" s="262"/>
      <c r="E38" s="65">
        <v>0.23</v>
      </c>
    </row>
    <row r="39" spans="1:10" x14ac:dyDescent="0.25">
      <c r="A39" s="245" t="s">
        <v>107</v>
      </c>
      <c r="B39" s="246"/>
      <c r="C39" s="247"/>
      <c r="D39" s="262"/>
      <c r="E39" s="65">
        <v>0</v>
      </c>
    </row>
    <row r="40" spans="1:10" x14ac:dyDescent="0.25">
      <c r="A40" s="245" t="s">
        <v>108</v>
      </c>
      <c r="B40" s="246"/>
      <c r="C40" s="247"/>
      <c r="D40" s="262"/>
      <c r="E40" s="65">
        <v>1</v>
      </c>
    </row>
    <row r="41" spans="1:10" x14ac:dyDescent="0.25">
      <c r="A41" s="245" t="s">
        <v>109</v>
      </c>
      <c r="B41" s="246"/>
      <c r="C41" s="247"/>
      <c r="D41" s="262"/>
      <c r="E41" s="65">
        <v>2.81</v>
      </c>
    </row>
    <row r="42" spans="1:10" x14ac:dyDescent="0.25">
      <c r="A42" s="245" t="s">
        <v>110</v>
      </c>
      <c r="B42" s="246"/>
      <c r="C42" s="247"/>
      <c r="D42" s="262"/>
      <c r="E42" s="65">
        <v>2.81</v>
      </c>
    </row>
    <row r="43" spans="1:10" x14ac:dyDescent="0.25">
      <c r="A43" s="245" t="s">
        <v>111</v>
      </c>
      <c r="B43" s="246"/>
      <c r="C43" s="247"/>
      <c r="D43" s="249"/>
      <c r="E43" s="65">
        <v>3.04</v>
      </c>
    </row>
    <row r="44" spans="1:10" x14ac:dyDescent="0.25">
      <c r="A44" s="245" t="s">
        <v>112</v>
      </c>
      <c r="B44" s="246"/>
      <c r="C44" s="247"/>
      <c r="D44" s="248">
        <v>30.9</v>
      </c>
      <c r="E44" s="65">
        <v>0</v>
      </c>
    </row>
    <row r="45" spans="1:10" x14ac:dyDescent="0.25">
      <c r="A45" s="250" t="s">
        <v>113</v>
      </c>
      <c r="B45" s="251"/>
      <c r="C45" s="252"/>
      <c r="D45" s="249"/>
      <c r="E45" s="66">
        <f>E43*1.309</f>
        <v>3.9793599999999998</v>
      </c>
    </row>
    <row r="48" spans="1:10" x14ac:dyDescent="0.25">
      <c r="A48" s="258" t="s">
        <v>171</v>
      </c>
      <c r="B48" s="258"/>
      <c r="C48" s="258"/>
      <c r="D48" s="258"/>
      <c r="E48" s="258"/>
      <c r="F48" s="258"/>
      <c r="G48" s="258"/>
      <c r="H48" s="258" t="s">
        <v>80</v>
      </c>
      <c r="I48" s="258"/>
      <c r="J48" s="258"/>
    </row>
    <row r="49" spans="1:10" x14ac:dyDescent="0.25">
      <c r="A49" s="258" t="s">
        <v>81</v>
      </c>
      <c r="B49" s="258"/>
      <c r="C49" s="258" t="s">
        <v>120</v>
      </c>
      <c r="D49" s="258"/>
      <c r="E49" s="258" t="s">
        <v>83</v>
      </c>
      <c r="F49" s="258"/>
      <c r="G49" s="258"/>
      <c r="H49" s="258" t="s">
        <v>84</v>
      </c>
      <c r="I49" s="258"/>
      <c r="J49" s="258"/>
    </row>
    <row r="50" spans="1:10" x14ac:dyDescent="0.25">
      <c r="A50" s="253"/>
      <c r="B50" s="253"/>
      <c r="C50" s="253"/>
      <c r="D50" s="253"/>
      <c r="E50" s="253"/>
      <c r="F50" s="253"/>
      <c r="G50" s="253"/>
      <c r="H50" s="253"/>
      <c r="I50" s="253"/>
      <c r="J50" s="253"/>
    </row>
    <row r="51" spans="1:10" ht="30" x14ac:dyDescent="0.25">
      <c r="A51" s="58" t="s">
        <v>85</v>
      </c>
      <c r="B51" s="59" t="s">
        <v>86</v>
      </c>
      <c r="C51" s="59" t="s">
        <v>87</v>
      </c>
      <c r="D51" s="60" t="s">
        <v>88</v>
      </c>
      <c r="E51" s="60" t="s">
        <v>89</v>
      </c>
      <c r="F51" s="60" t="s">
        <v>90</v>
      </c>
      <c r="G51" s="60" t="s">
        <v>91</v>
      </c>
      <c r="H51" s="60" t="s">
        <v>92</v>
      </c>
      <c r="I51" s="60" t="s">
        <v>93</v>
      </c>
      <c r="J51" s="60" t="s">
        <v>94</v>
      </c>
    </row>
    <row r="52" spans="1:10" x14ac:dyDescent="0.25">
      <c r="A52" s="61" t="s">
        <v>98</v>
      </c>
      <c r="B52" s="62" t="s">
        <v>96</v>
      </c>
      <c r="C52" s="62" t="s">
        <v>99</v>
      </c>
      <c r="D52" s="63">
        <v>0.35</v>
      </c>
      <c r="E52" s="63">
        <v>1</v>
      </c>
      <c r="F52" s="63">
        <v>5.46</v>
      </c>
      <c r="G52" s="63">
        <v>0</v>
      </c>
      <c r="H52" s="63">
        <v>14.05</v>
      </c>
      <c r="I52" s="63" t="s">
        <v>27</v>
      </c>
      <c r="J52" s="101">
        <f>H52*D52</f>
        <v>4.9174999999999995</v>
      </c>
    </row>
    <row r="53" spans="1:10" x14ac:dyDescent="0.25">
      <c r="A53" s="254" t="s">
        <v>100</v>
      </c>
      <c r="B53" s="255"/>
      <c r="C53" s="255"/>
      <c r="D53" s="255"/>
      <c r="E53" s="255"/>
      <c r="F53" s="255"/>
      <c r="G53" s="255"/>
      <c r="H53" s="255"/>
      <c r="I53" s="256"/>
      <c r="J53" s="66">
        <f>SUM(J52)</f>
        <v>4.9174999999999995</v>
      </c>
    </row>
    <row r="54" spans="1:10" x14ac:dyDescent="0.25">
      <c r="A54" s="257"/>
      <c r="B54" s="257"/>
      <c r="C54" s="257"/>
      <c r="D54" s="257"/>
      <c r="E54" s="257"/>
      <c r="F54" s="257"/>
      <c r="G54" s="257"/>
      <c r="H54" s="257"/>
      <c r="I54" s="257"/>
      <c r="J54" s="257"/>
    </row>
    <row r="55" spans="1:10" ht="30" x14ac:dyDescent="0.25">
      <c r="A55" s="58" t="s">
        <v>121</v>
      </c>
      <c r="B55" s="59" t="s">
        <v>86</v>
      </c>
      <c r="C55" s="59" t="s">
        <v>87</v>
      </c>
      <c r="D55" s="60" t="s">
        <v>88</v>
      </c>
      <c r="E55" s="60" t="s">
        <v>89</v>
      </c>
      <c r="F55" s="60" t="s">
        <v>90</v>
      </c>
      <c r="G55" s="60" t="s">
        <v>91</v>
      </c>
      <c r="H55" s="60" t="s">
        <v>92</v>
      </c>
      <c r="I55" s="60" t="s">
        <v>93</v>
      </c>
      <c r="J55" s="60" t="s">
        <v>94</v>
      </c>
    </row>
    <row r="56" spans="1:10" x14ac:dyDescent="0.25">
      <c r="A56" s="61" t="s">
        <v>122</v>
      </c>
      <c r="B56" s="62" t="s">
        <v>26</v>
      </c>
      <c r="C56" s="62" t="s">
        <v>123</v>
      </c>
      <c r="D56" s="63">
        <v>0.25</v>
      </c>
      <c r="E56" s="63">
        <v>1</v>
      </c>
      <c r="F56" s="63">
        <v>0.91</v>
      </c>
      <c r="G56" s="63">
        <v>0</v>
      </c>
      <c r="H56" s="63">
        <v>0.91</v>
      </c>
      <c r="I56" s="63" t="s">
        <v>27</v>
      </c>
      <c r="J56" s="101">
        <f>H56*D56</f>
        <v>0.22750000000000001</v>
      </c>
    </row>
    <row r="57" spans="1:10" x14ac:dyDescent="0.25">
      <c r="A57" s="254" t="s">
        <v>100</v>
      </c>
      <c r="B57" s="255"/>
      <c r="C57" s="255"/>
      <c r="D57" s="255"/>
      <c r="E57" s="255"/>
      <c r="F57" s="255"/>
      <c r="G57" s="255"/>
      <c r="H57" s="255"/>
      <c r="I57" s="256"/>
      <c r="J57" s="66">
        <f>SUM(J56)</f>
        <v>0.22750000000000001</v>
      </c>
    </row>
    <row r="58" spans="1:10" x14ac:dyDescent="0.25">
      <c r="A58" s="257"/>
      <c r="B58" s="257"/>
      <c r="C58" s="257"/>
      <c r="D58" s="257"/>
      <c r="E58" s="257"/>
      <c r="F58" s="257"/>
      <c r="G58" s="257"/>
      <c r="H58" s="257"/>
      <c r="I58" s="257"/>
      <c r="J58" s="257"/>
    </row>
    <row r="59" spans="1:10" x14ac:dyDescent="0.25">
      <c r="A59" s="258" t="s">
        <v>101</v>
      </c>
      <c r="B59" s="258"/>
      <c r="C59" s="258"/>
      <c r="D59" s="258"/>
      <c r="E59" s="258"/>
    </row>
    <row r="60" spans="1:10" x14ac:dyDescent="0.25">
      <c r="A60" s="259" t="s">
        <v>102</v>
      </c>
      <c r="B60" s="260"/>
      <c r="C60" s="261"/>
      <c r="D60" s="60" t="s">
        <v>103</v>
      </c>
      <c r="E60" s="60" t="s">
        <v>104</v>
      </c>
    </row>
    <row r="61" spans="1:10" x14ac:dyDescent="0.25">
      <c r="A61" s="245" t="s">
        <v>105</v>
      </c>
      <c r="B61" s="246"/>
      <c r="C61" s="247"/>
      <c r="D61" s="248">
        <v>157.27000000000001</v>
      </c>
      <c r="E61" s="102">
        <f>J52</f>
        <v>4.9174999999999995</v>
      </c>
    </row>
    <row r="62" spans="1:10" x14ac:dyDescent="0.25">
      <c r="A62" s="245" t="s">
        <v>106</v>
      </c>
      <c r="B62" s="246"/>
      <c r="C62" s="247"/>
      <c r="D62" s="262"/>
      <c r="E62" s="102">
        <f>J57</f>
        <v>0.22750000000000001</v>
      </c>
    </row>
    <row r="63" spans="1:10" x14ac:dyDescent="0.25">
      <c r="A63" s="245" t="s">
        <v>107</v>
      </c>
      <c r="B63" s="246"/>
      <c r="C63" s="247"/>
      <c r="D63" s="262"/>
      <c r="E63" s="65">
        <v>0</v>
      </c>
    </row>
    <row r="64" spans="1:10" x14ac:dyDescent="0.25">
      <c r="A64" s="245" t="s">
        <v>108</v>
      </c>
      <c r="B64" s="246"/>
      <c r="C64" s="247"/>
      <c r="D64" s="262"/>
      <c r="E64" s="65">
        <v>1</v>
      </c>
    </row>
    <row r="65" spans="1:10" x14ac:dyDescent="0.25">
      <c r="A65" s="245" t="s">
        <v>109</v>
      </c>
      <c r="B65" s="246"/>
      <c r="C65" s="247"/>
      <c r="D65" s="262"/>
      <c r="E65" s="102">
        <f>E61+E63</f>
        <v>4.9174999999999995</v>
      </c>
    </row>
    <row r="66" spans="1:10" x14ac:dyDescent="0.25">
      <c r="A66" s="245" t="s">
        <v>110</v>
      </c>
      <c r="B66" s="246"/>
      <c r="C66" s="247"/>
      <c r="D66" s="262"/>
      <c r="E66" s="65">
        <v>4.92</v>
      </c>
    </row>
    <row r="67" spans="1:10" x14ac:dyDescent="0.25">
      <c r="A67" s="245" t="s">
        <v>111</v>
      </c>
      <c r="B67" s="246"/>
      <c r="C67" s="247"/>
      <c r="D67" s="249"/>
      <c r="E67" s="102">
        <f>E62+E65</f>
        <v>5.1449999999999996</v>
      </c>
    </row>
    <row r="68" spans="1:10" x14ac:dyDescent="0.25">
      <c r="A68" s="245" t="s">
        <v>112</v>
      </c>
      <c r="B68" s="246"/>
      <c r="C68" s="247"/>
      <c r="D68" s="248">
        <v>30.9</v>
      </c>
      <c r="E68" s="65">
        <v>0</v>
      </c>
    </row>
    <row r="69" spans="1:10" x14ac:dyDescent="0.25">
      <c r="A69" s="250" t="s">
        <v>113</v>
      </c>
      <c r="B69" s="251"/>
      <c r="C69" s="252"/>
      <c r="D69" s="249"/>
      <c r="E69" s="66">
        <f>E67*1.309</f>
        <v>6.7348049999999988</v>
      </c>
    </row>
    <row r="72" spans="1:10" x14ac:dyDescent="0.25">
      <c r="A72" s="258" t="s">
        <v>139</v>
      </c>
      <c r="B72" s="258"/>
      <c r="C72" s="258"/>
      <c r="D72" s="258"/>
      <c r="E72" s="258"/>
      <c r="F72" s="258"/>
      <c r="G72" s="258"/>
      <c r="H72" s="258" t="s">
        <v>80</v>
      </c>
      <c r="I72" s="258"/>
      <c r="J72" s="258"/>
    </row>
    <row r="73" spans="1:10" x14ac:dyDescent="0.25">
      <c r="A73" s="258" t="s">
        <v>81</v>
      </c>
      <c r="B73" s="258"/>
      <c r="C73" s="258" t="s">
        <v>140</v>
      </c>
      <c r="D73" s="258"/>
      <c r="E73" s="258" t="s">
        <v>83</v>
      </c>
      <c r="F73" s="258"/>
      <c r="G73" s="258"/>
      <c r="H73" s="258" t="s">
        <v>84</v>
      </c>
      <c r="I73" s="258"/>
      <c r="J73" s="258"/>
    </row>
    <row r="74" spans="1:10" x14ac:dyDescent="0.25">
      <c r="A74" s="253"/>
      <c r="B74" s="253"/>
      <c r="C74" s="253"/>
      <c r="D74" s="253"/>
      <c r="E74" s="253"/>
      <c r="F74" s="253"/>
      <c r="G74" s="253"/>
      <c r="H74" s="253"/>
      <c r="I74" s="253"/>
      <c r="J74" s="253"/>
    </row>
    <row r="75" spans="1:10" ht="30" x14ac:dyDescent="0.25">
      <c r="A75" s="58" t="s">
        <v>85</v>
      </c>
      <c r="B75" s="59" t="s">
        <v>86</v>
      </c>
      <c r="C75" s="59" t="s">
        <v>87</v>
      </c>
      <c r="D75" s="60" t="s">
        <v>88</v>
      </c>
      <c r="E75" s="60" t="s">
        <v>89</v>
      </c>
      <c r="F75" s="60" t="s">
        <v>90</v>
      </c>
      <c r="G75" s="60" t="s">
        <v>91</v>
      </c>
      <c r="H75" s="60" t="s">
        <v>92</v>
      </c>
      <c r="I75" s="60" t="s">
        <v>93</v>
      </c>
      <c r="J75" s="60" t="s">
        <v>94</v>
      </c>
    </row>
    <row r="76" spans="1:10" x14ac:dyDescent="0.25">
      <c r="A76" s="61" t="s">
        <v>98</v>
      </c>
      <c r="B76" s="62" t="s">
        <v>96</v>
      </c>
      <c r="C76" s="62" t="s">
        <v>99</v>
      </c>
      <c r="D76" s="63">
        <v>0.7</v>
      </c>
      <c r="E76" s="63">
        <v>1</v>
      </c>
      <c r="F76" s="63">
        <v>5.46</v>
      </c>
      <c r="G76" s="63">
        <v>0</v>
      </c>
      <c r="H76" s="63">
        <v>14.05</v>
      </c>
      <c r="I76" s="63" t="s">
        <v>27</v>
      </c>
      <c r="J76" s="63">
        <v>9.8350000000000009</v>
      </c>
    </row>
    <row r="77" spans="1:10" x14ac:dyDescent="0.25">
      <c r="A77" s="254" t="s">
        <v>100</v>
      </c>
      <c r="B77" s="255"/>
      <c r="C77" s="255"/>
      <c r="D77" s="255"/>
      <c r="E77" s="255"/>
      <c r="F77" s="255"/>
      <c r="G77" s="255"/>
      <c r="H77" s="255"/>
      <c r="I77" s="256"/>
      <c r="J77" s="64">
        <v>9.84</v>
      </c>
    </row>
    <row r="78" spans="1:10" x14ac:dyDescent="0.25">
      <c r="A78" s="257"/>
      <c r="B78" s="257"/>
      <c r="C78" s="257"/>
      <c r="D78" s="257"/>
      <c r="E78" s="257"/>
      <c r="F78" s="257"/>
      <c r="G78" s="257"/>
      <c r="H78" s="257"/>
      <c r="I78" s="257"/>
      <c r="J78" s="257"/>
    </row>
    <row r="79" spans="1:10" x14ac:dyDescent="0.25">
      <c r="A79" s="258" t="s">
        <v>101</v>
      </c>
      <c r="B79" s="258"/>
      <c r="C79" s="258"/>
      <c r="D79" s="258"/>
      <c r="E79" s="258"/>
    </row>
    <row r="80" spans="1:10" x14ac:dyDescent="0.25">
      <c r="A80" s="259" t="s">
        <v>102</v>
      </c>
      <c r="B80" s="260"/>
      <c r="C80" s="261"/>
      <c r="D80" s="60" t="s">
        <v>103</v>
      </c>
      <c r="E80" s="60" t="s">
        <v>104</v>
      </c>
    </row>
    <row r="81" spans="1:10" x14ac:dyDescent="0.25">
      <c r="A81" s="245" t="s">
        <v>105</v>
      </c>
      <c r="B81" s="246"/>
      <c r="C81" s="247"/>
      <c r="D81" s="248">
        <v>157.27000000000001</v>
      </c>
      <c r="E81" s="65">
        <v>9.84</v>
      </c>
    </row>
    <row r="82" spans="1:10" x14ac:dyDescent="0.25">
      <c r="A82" s="245" t="s">
        <v>106</v>
      </c>
      <c r="B82" s="246"/>
      <c r="C82" s="247"/>
      <c r="D82" s="262"/>
      <c r="E82" s="65">
        <v>0</v>
      </c>
    </row>
    <row r="83" spans="1:10" x14ac:dyDescent="0.25">
      <c r="A83" s="245" t="s">
        <v>107</v>
      </c>
      <c r="B83" s="246"/>
      <c r="C83" s="247"/>
      <c r="D83" s="262"/>
      <c r="E83" s="65">
        <v>0</v>
      </c>
    </row>
    <row r="84" spans="1:10" x14ac:dyDescent="0.25">
      <c r="A84" s="245" t="s">
        <v>108</v>
      </c>
      <c r="B84" s="246"/>
      <c r="C84" s="247"/>
      <c r="D84" s="262"/>
      <c r="E84" s="65">
        <v>1</v>
      </c>
    </row>
    <row r="85" spans="1:10" x14ac:dyDescent="0.25">
      <c r="A85" s="245" t="s">
        <v>109</v>
      </c>
      <c r="B85" s="246"/>
      <c r="C85" s="247"/>
      <c r="D85" s="262"/>
      <c r="E85" s="65">
        <v>9.84</v>
      </c>
    </row>
    <row r="86" spans="1:10" x14ac:dyDescent="0.25">
      <c r="A86" s="245" t="s">
        <v>110</v>
      </c>
      <c r="B86" s="246"/>
      <c r="C86" s="247"/>
      <c r="D86" s="262"/>
      <c r="E86" s="65">
        <v>9.84</v>
      </c>
    </row>
    <row r="87" spans="1:10" x14ac:dyDescent="0.25">
      <c r="A87" s="245" t="s">
        <v>111</v>
      </c>
      <c r="B87" s="246"/>
      <c r="C87" s="247"/>
      <c r="D87" s="249"/>
      <c r="E87" s="65">
        <v>9.84</v>
      </c>
    </row>
    <row r="88" spans="1:10" x14ac:dyDescent="0.25">
      <c r="A88" s="245" t="s">
        <v>112</v>
      </c>
      <c r="B88" s="246"/>
      <c r="C88" s="247"/>
      <c r="D88" s="248">
        <v>30.9</v>
      </c>
      <c r="E88" s="65">
        <v>0</v>
      </c>
    </row>
    <row r="89" spans="1:10" x14ac:dyDescent="0.25">
      <c r="A89" s="250" t="s">
        <v>113</v>
      </c>
      <c r="B89" s="251"/>
      <c r="C89" s="252"/>
      <c r="D89" s="249"/>
      <c r="E89" s="66">
        <f>E87*1.309</f>
        <v>12.880559999999999</v>
      </c>
    </row>
    <row r="92" spans="1:10" x14ac:dyDescent="0.25">
      <c r="A92" s="258" t="s">
        <v>131</v>
      </c>
      <c r="B92" s="258"/>
      <c r="C92" s="258"/>
      <c r="D92" s="258"/>
      <c r="E92" s="258"/>
      <c r="F92" s="258"/>
      <c r="G92" s="258"/>
      <c r="H92" s="258" t="s">
        <v>80</v>
      </c>
      <c r="I92" s="258"/>
      <c r="J92" s="258"/>
    </row>
    <row r="93" spans="1:10" x14ac:dyDescent="0.25">
      <c r="A93" s="258" t="s">
        <v>81</v>
      </c>
      <c r="B93" s="258"/>
      <c r="C93" s="258" t="s">
        <v>132</v>
      </c>
      <c r="D93" s="258"/>
      <c r="E93" s="258" t="s">
        <v>83</v>
      </c>
      <c r="F93" s="258"/>
      <c r="G93" s="258"/>
      <c r="H93" s="258" t="s">
        <v>84</v>
      </c>
      <c r="I93" s="258"/>
      <c r="J93" s="258"/>
    </row>
    <row r="94" spans="1:10" x14ac:dyDescent="0.25">
      <c r="A94" s="253"/>
      <c r="B94" s="253"/>
      <c r="C94" s="253"/>
      <c r="D94" s="253"/>
      <c r="E94" s="253"/>
      <c r="F94" s="253"/>
      <c r="G94" s="253"/>
      <c r="H94" s="253"/>
      <c r="I94" s="253"/>
      <c r="J94" s="253"/>
    </row>
    <row r="95" spans="1:10" ht="30" x14ac:dyDescent="0.25">
      <c r="A95" s="58" t="s">
        <v>85</v>
      </c>
      <c r="B95" s="59" t="s">
        <v>86</v>
      </c>
      <c r="C95" s="59" t="s">
        <v>87</v>
      </c>
      <c r="D95" s="60" t="s">
        <v>88</v>
      </c>
      <c r="E95" s="60" t="s">
        <v>89</v>
      </c>
      <c r="F95" s="60" t="s">
        <v>90</v>
      </c>
      <c r="G95" s="60" t="s">
        <v>91</v>
      </c>
      <c r="H95" s="60" t="s">
        <v>92</v>
      </c>
      <c r="I95" s="60" t="s">
        <v>93</v>
      </c>
      <c r="J95" s="60" t="s">
        <v>94</v>
      </c>
    </row>
    <row r="96" spans="1:10" x14ac:dyDescent="0.25">
      <c r="A96" s="61" t="s">
        <v>98</v>
      </c>
      <c r="B96" s="62" t="s">
        <v>96</v>
      </c>
      <c r="C96" s="62" t="s">
        <v>99</v>
      </c>
      <c r="D96" s="63">
        <v>0.19</v>
      </c>
      <c r="E96" s="63">
        <v>1</v>
      </c>
      <c r="F96" s="63">
        <v>5.46</v>
      </c>
      <c r="G96" s="63">
        <v>0</v>
      </c>
      <c r="H96" s="63">
        <v>14.05</v>
      </c>
      <c r="I96" s="63" t="s">
        <v>27</v>
      </c>
      <c r="J96" s="63">
        <v>2.67</v>
      </c>
    </row>
    <row r="97" spans="1:10" x14ac:dyDescent="0.25">
      <c r="A97" s="61" t="s">
        <v>133</v>
      </c>
      <c r="B97" s="62" t="s">
        <v>96</v>
      </c>
      <c r="C97" s="62" t="s">
        <v>134</v>
      </c>
      <c r="D97" s="63">
        <v>0.18</v>
      </c>
      <c r="E97" s="63">
        <v>1</v>
      </c>
      <c r="F97" s="63">
        <v>7.43</v>
      </c>
      <c r="G97" s="63">
        <v>0</v>
      </c>
      <c r="H97" s="63">
        <v>19.12</v>
      </c>
      <c r="I97" s="63" t="s">
        <v>27</v>
      </c>
      <c r="J97" s="63">
        <v>3.4420000000000002</v>
      </c>
    </row>
    <row r="98" spans="1:10" x14ac:dyDescent="0.25">
      <c r="A98" s="254" t="s">
        <v>100</v>
      </c>
      <c r="B98" s="255"/>
      <c r="C98" s="255"/>
      <c r="D98" s="255"/>
      <c r="E98" s="255"/>
      <c r="F98" s="255"/>
      <c r="G98" s="255"/>
      <c r="H98" s="255"/>
      <c r="I98" s="256"/>
      <c r="J98" s="64">
        <v>6.11</v>
      </c>
    </row>
    <row r="99" spans="1:10" x14ac:dyDescent="0.25">
      <c r="A99" s="257"/>
      <c r="B99" s="257"/>
      <c r="C99" s="257"/>
      <c r="D99" s="257"/>
      <c r="E99" s="257"/>
      <c r="F99" s="257"/>
      <c r="G99" s="257"/>
      <c r="H99" s="257"/>
      <c r="I99" s="257"/>
      <c r="J99" s="257"/>
    </row>
    <row r="100" spans="1:10" x14ac:dyDescent="0.25">
      <c r="A100" s="258" t="s">
        <v>101</v>
      </c>
      <c r="B100" s="258"/>
      <c r="C100" s="258"/>
      <c r="D100" s="258"/>
      <c r="E100" s="258"/>
    </row>
    <row r="101" spans="1:10" x14ac:dyDescent="0.25">
      <c r="A101" s="259" t="s">
        <v>102</v>
      </c>
      <c r="B101" s="260"/>
      <c r="C101" s="261"/>
      <c r="D101" s="60" t="s">
        <v>103</v>
      </c>
      <c r="E101" s="60" t="s">
        <v>104</v>
      </c>
    </row>
    <row r="102" spans="1:10" x14ac:dyDescent="0.25">
      <c r="A102" s="245" t="s">
        <v>105</v>
      </c>
      <c r="B102" s="246"/>
      <c r="C102" s="247"/>
      <c r="D102" s="248">
        <v>157.27000000000001</v>
      </c>
      <c r="E102" s="65">
        <v>6.11</v>
      </c>
    </row>
    <row r="103" spans="1:10" x14ac:dyDescent="0.25">
      <c r="A103" s="245" t="s">
        <v>106</v>
      </c>
      <c r="B103" s="246"/>
      <c r="C103" s="247"/>
      <c r="D103" s="262"/>
      <c r="E103" s="65">
        <v>0</v>
      </c>
    </row>
    <row r="104" spans="1:10" x14ac:dyDescent="0.25">
      <c r="A104" s="245" t="s">
        <v>107</v>
      </c>
      <c r="B104" s="246"/>
      <c r="C104" s="247"/>
      <c r="D104" s="262"/>
      <c r="E104" s="65">
        <v>0</v>
      </c>
    </row>
    <row r="105" spans="1:10" x14ac:dyDescent="0.25">
      <c r="A105" s="245" t="s">
        <v>108</v>
      </c>
      <c r="B105" s="246"/>
      <c r="C105" s="247"/>
      <c r="D105" s="262"/>
      <c r="E105" s="65">
        <v>1</v>
      </c>
    </row>
    <row r="106" spans="1:10" x14ac:dyDescent="0.25">
      <c r="A106" s="245" t="s">
        <v>109</v>
      </c>
      <c r="B106" s="246"/>
      <c r="C106" s="247"/>
      <c r="D106" s="262"/>
      <c r="E106" s="65">
        <v>6.11</v>
      </c>
    </row>
    <row r="107" spans="1:10" x14ac:dyDescent="0.25">
      <c r="A107" s="245" t="s">
        <v>110</v>
      </c>
      <c r="B107" s="246"/>
      <c r="C107" s="247"/>
      <c r="D107" s="262"/>
      <c r="E107" s="65">
        <v>6.11</v>
      </c>
    </row>
    <row r="108" spans="1:10" x14ac:dyDescent="0.25">
      <c r="A108" s="245" t="s">
        <v>111</v>
      </c>
      <c r="B108" s="246"/>
      <c r="C108" s="247"/>
      <c r="D108" s="249"/>
      <c r="E108" s="65">
        <v>6.11</v>
      </c>
    </row>
    <row r="109" spans="1:10" x14ac:dyDescent="0.25">
      <c r="A109" s="245" t="s">
        <v>112</v>
      </c>
      <c r="B109" s="246"/>
      <c r="C109" s="247"/>
      <c r="D109" s="248">
        <v>30.9</v>
      </c>
      <c r="E109" s="65">
        <v>0</v>
      </c>
    </row>
    <row r="110" spans="1:10" x14ac:dyDescent="0.25">
      <c r="A110" s="250" t="s">
        <v>113</v>
      </c>
      <c r="B110" s="251"/>
      <c r="C110" s="252"/>
      <c r="D110" s="249"/>
      <c r="E110" s="66">
        <f>E108*1.309</f>
        <v>7.9979899999999997</v>
      </c>
    </row>
    <row r="113" spans="1:10" ht="31.5" customHeight="1" x14ac:dyDescent="0.25">
      <c r="A113" s="258" t="s">
        <v>161</v>
      </c>
      <c r="B113" s="258"/>
      <c r="C113" s="258"/>
      <c r="D113" s="258"/>
      <c r="E113" s="258"/>
      <c r="F113" s="258"/>
      <c r="G113" s="258"/>
      <c r="H113" s="258" t="s">
        <v>80</v>
      </c>
      <c r="I113" s="258"/>
      <c r="J113" s="258"/>
    </row>
    <row r="114" spans="1:10" x14ac:dyDescent="0.25">
      <c r="A114" s="258" t="s">
        <v>81</v>
      </c>
      <c r="B114" s="258"/>
      <c r="C114" s="258" t="s">
        <v>162</v>
      </c>
      <c r="D114" s="258"/>
      <c r="E114" s="258" t="s">
        <v>83</v>
      </c>
      <c r="F114" s="258"/>
      <c r="G114" s="258"/>
      <c r="H114" s="258" t="s">
        <v>163</v>
      </c>
      <c r="I114" s="258"/>
      <c r="J114" s="258"/>
    </row>
    <row r="115" spans="1:10" x14ac:dyDescent="0.25">
      <c r="A115" s="253"/>
      <c r="B115" s="253"/>
      <c r="C115" s="253"/>
      <c r="D115" s="253"/>
      <c r="E115" s="253"/>
      <c r="F115" s="253"/>
      <c r="G115" s="253"/>
      <c r="H115" s="253"/>
      <c r="I115" s="253"/>
      <c r="J115" s="253"/>
    </row>
    <row r="116" spans="1:10" ht="30" x14ac:dyDescent="0.25">
      <c r="A116" s="58" t="s">
        <v>85</v>
      </c>
      <c r="B116" s="59" t="s">
        <v>86</v>
      </c>
      <c r="C116" s="59" t="s">
        <v>87</v>
      </c>
      <c r="D116" s="60" t="s">
        <v>88</v>
      </c>
      <c r="E116" s="60" t="s">
        <v>89</v>
      </c>
      <c r="F116" s="60" t="s">
        <v>90</v>
      </c>
      <c r="G116" s="60" t="s">
        <v>91</v>
      </c>
      <c r="H116" s="60" t="s">
        <v>92</v>
      </c>
      <c r="I116" s="60" t="s">
        <v>93</v>
      </c>
      <c r="J116" s="60" t="s">
        <v>94</v>
      </c>
    </row>
    <row r="117" spans="1:10" x14ac:dyDescent="0.25">
      <c r="A117" s="61" t="s">
        <v>95</v>
      </c>
      <c r="B117" s="62" t="s">
        <v>96</v>
      </c>
      <c r="C117" s="62" t="s">
        <v>97</v>
      </c>
      <c r="D117" s="63">
        <v>0.1</v>
      </c>
      <c r="E117" s="63">
        <v>1</v>
      </c>
      <c r="F117" s="63">
        <v>7.43</v>
      </c>
      <c r="G117" s="63">
        <v>0</v>
      </c>
      <c r="H117" s="63">
        <v>19.12</v>
      </c>
      <c r="I117" s="63" t="s">
        <v>27</v>
      </c>
      <c r="J117" s="63">
        <v>1.9119999999999999</v>
      </c>
    </row>
    <row r="118" spans="1:10" x14ac:dyDescent="0.25">
      <c r="A118" s="61" t="s">
        <v>98</v>
      </c>
      <c r="B118" s="62" t="s">
        <v>96</v>
      </c>
      <c r="C118" s="62" t="s">
        <v>99</v>
      </c>
      <c r="D118" s="63">
        <v>0.15</v>
      </c>
      <c r="E118" s="63">
        <v>1</v>
      </c>
      <c r="F118" s="63">
        <v>5.46</v>
      </c>
      <c r="G118" s="63">
        <v>0</v>
      </c>
      <c r="H118" s="63">
        <v>14.05</v>
      </c>
      <c r="I118" s="63" t="s">
        <v>27</v>
      </c>
      <c r="J118" s="63">
        <v>2.1080000000000001</v>
      </c>
    </row>
    <row r="119" spans="1:10" x14ac:dyDescent="0.25">
      <c r="A119" s="254" t="s">
        <v>100</v>
      </c>
      <c r="B119" s="255"/>
      <c r="C119" s="255"/>
      <c r="D119" s="255"/>
      <c r="E119" s="255"/>
      <c r="F119" s="255"/>
      <c r="G119" s="255"/>
      <c r="H119" s="255"/>
      <c r="I119" s="256"/>
      <c r="J119" s="64">
        <v>4.0199999999999996</v>
      </c>
    </row>
    <row r="120" spans="1:10" x14ac:dyDescent="0.25">
      <c r="A120" s="257"/>
      <c r="B120" s="257"/>
      <c r="C120" s="257"/>
      <c r="D120" s="257"/>
      <c r="E120" s="257"/>
      <c r="F120" s="257"/>
      <c r="G120" s="257"/>
      <c r="H120" s="257"/>
      <c r="I120" s="257"/>
      <c r="J120" s="257"/>
    </row>
    <row r="121" spans="1:10" ht="30" x14ac:dyDescent="0.25">
      <c r="A121" s="58" t="s">
        <v>121</v>
      </c>
      <c r="B121" s="59" t="s">
        <v>86</v>
      </c>
      <c r="C121" s="59" t="s">
        <v>87</v>
      </c>
      <c r="D121" s="60" t="s">
        <v>88</v>
      </c>
      <c r="E121" s="60" t="s">
        <v>89</v>
      </c>
      <c r="F121" s="60" t="s">
        <v>90</v>
      </c>
      <c r="G121" s="60" t="s">
        <v>91</v>
      </c>
      <c r="H121" s="60" t="s">
        <v>92</v>
      </c>
      <c r="I121" s="60" t="s">
        <v>93</v>
      </c>
      <c r="J121" s="60" t="s">
        <v>94</v>
      </c>
    </row>
    <row r="122" spans="1:10" x14ac:dyDescent="0.25">
      <c r="A122" s="61" t="s">
        <v>147</v>
      </c>
      <c r="B122" s="62" t="s">
        <v>148</v>
      </c>
      <c r="C122" s="62" t="s">
        <v>149</v>
      </c>
      <c r="D122" s="63">
        <v>6.1000000000000004E-3</v>
      </c>
      <c r="E122" s="63">
        <v>1</v>
      </c>
      <c r="F122" s="63">
        <v>93.33</v>
      </c>
      <c r="G122" s="63">
        <v>0</v>
      </c>
      <c r="H122" s="63">
        <v>93.33</v>
      </c>
      <c r="I122" s="63" t="s">
        <v>27</v>
      </c>
      <c r="J122" s="63">
        <v>0.56899999999999995</v>
      </c>
    </row>
    <row r="123" spans="1:10" x14ac:dyDescent="0.25">
      <c r="A123" s="61" t="s">
        <v>150</v>
      </c>
      <c r="B123" s="62" t="s">
        <v>58</v>
      </c>
      <c r="C123" s="62" t="s">
        <v>151</v>
      </c>
      <c r="D123" s="63">
        <v>2.4300000000000002</v>
      </c>
      <c r="E123" s="63">
        <v>1</v>
      </c>
      <c r="F123" s="63">
        <v>0.46</v>
      </c>
      <c r="G123" s="63">
        <v>0</v>
      </c>
      <c r="H123" s="63">
        <v>0.46</v>
      </c>
      <c r="I123" s="63" t="s">
        <v>27</v>
      </c>
      <c r="J123" s="63">
        <v>1.1180000000000001</v>
      </c>
    </row>
    <row r="124" spans="1:10" x14ac:dyDescent="0.25">
      <c r="A124" s="61" t="s">
        <v>155</v>
      </c>
      <c r="B124" s="62" t="s">
        <v>58</v>
      </c>
      <c r="C124" s="62" t="s">
        <v>156</v>
      </c>
      <c r="D124" s="63">
        <v>0.10935</v>
      </c>
      <c r="E124" s="63">
        <v>1</v>
      </c>
      <c r="F124" s="63">
        <v>6.18</v>
      </c>
      <c r="G124" s="63">
        <v>0</v>
      </c>
      <c r="H124" s="63">
        <v>6.18</v>
      </c>
      <c r="I124" s="63" t="s">
        <v>27</v>
      </c>
      <c r="J124" s="63">
        <v>0.67600000000000005</v>
      </c>
    </row>
    <row r="125" spans="1:10" x14ac:dyDescent="0.25">
      <c r="A125" s="254" t="s">
        <v>100</v>
      </c>
      <c r="B125" s="255"/>
      <c r="C125" s="255"/>
      <c r="D125" s="255"/>
      <c r="E125" s="255"/>
      <c r="F125" s="255"/>
      <c r="G125" s="255"/>
      <c r="H125" s="255"/>
      <c r="I125" s="256"/>
      <c r="J125" s="64">
        <v>2.36</v>
      </c>
    </row>
    <row r="126" spans="1:10" x14ac:dyDescent="0.25">
      <c r="A126" s="257"/>
      <c r="B126" s="257"/>
      <c r="C126" s="257"/>
      <c r="D126" s="257"/>
      <c r="E126" s="257"/>
      <c r="F126" s="257"/>
      <c r="G126" s="257"/>
      <c r="H126" s="257"/>
      <c r="I126" s="257"/>
      <c r="J126" s="257"/>
    </row>
    <row r="127" spans="1:10" x14ac:dyDescent="0.25">
      <c r="A127" s="258" t="s">
        <v>101</v>
      </c>
      <c r="B127" s="258"/>
      <c r="C127" s="258"/>
      <c r="D127" s="258"/>
      <c r="E127" s="258"/>
    </row>
    <row r="128" spans="1:10" x14ac:dyDescent="0.25">
      <c r="A128" s="259" t="s">
        <v>102</v>
      </c>
      <c r="B128" s="260"/>
      <c r="C128" s="261"/>
      <c r="D128" s="60" t="s">
        <v>103</v>
      </c>
      <c r="E128" s="60" t="s">
        <v>104</v>
      </c>
    </row>
    <row r="129" spans="1:10" x14ac:dyDescent="0.25">
      <c r="A129" s="245" t="s">
        <v>105</v>
      </c>
      <c r="B129" s="246"/>
      <c r="C129" s="247"/>
      <c r="D129" s="248">
        <v>157.27000000000001</v>
      </c>
      <c r="E129" s="65">
        <v>4.0199999999999996</v>
      </c>
    </row>
    <row r="130" spans="1:10" x14ac:dyDescent="0.25">
      <c r="A130" s="245" t="s">
        <v>106</v>
      </c>
      <c r="B130" s="246"/>
      <c r="C130" s="247"/>
      <c r="D130" s="262"/>
      <c r="E130" s="65">
        <v>2.36</v>
      </c>
    </row>
    <row r="131" spans="1:10" x14ac:dyDescent="0.25">
      <c r="A131" s="245" t="s">
        <v>107</v>
      </c>
      <c r="B131" s="246"/>
      <c r="C131" s="247"/>
      <c r="D131" s="262"/>
      <c r="E131" s="65">
        <v>0</v>
      </c>
    </row>
    <row r="132" spans="1:10" x14ac:dyDescent="0.25">
      <c r="A132" s="245" t="s">
        <v>108</v>
      </c>
      <c r="B132" s="246"/>
      <c r="C132" s="247"/>
      <c r="D132" s="262"/>
      <c r="E132" s="65">
        <v>1</v>
      </c>
    </row>
    <row r="133" spans="1:10" x14ac:dyDescent="0.25">
      <c r="A133" s="245" t="s">
        <v>109</v>
      </c>
      <c r="B133" s="246"/>
      <c r="C133" s="247"/>
      <c r="D133" s="262"/>
      <c r="E133" s="65">
        <v>4.0199999999999996</v>
      </c>
    </row>
    <row r="134" spans="1:10" x14ac:dyDescent="0.25">
      <c r="A134" s="245" t="s">
        <v>110</v>
      </c>
      <c r="B134" s="246"/>
      <c r="C134" s="247"/>
      <c r="D134" s="262"/>
      <c r="E134" s="65">
        <v>4.0199999999999996</v>
      </c>
    </row>
    <row r="135" spans="1:10" x14ac:dyDescent="0.25">
      <c r="A135" s="245" t="s">
        <v>111</v>
      </c>
      <c r="B135" s="246"/>
      <c r="C135" s="247"/>
      <c r="D135" s="249"/>
      <c r="E135" s="65">
        <v>6.38</v>
      </c>
    </row>
    <row r="136" spans="1:10" x14ac:dyDescent="0.25">
      <c r="A136" s="245" t="s">
        <v>112</v>
      </c>
      <c r="B136" s="246"/>
      <c r="C136" s="247"/>
      <c r="D136" s="248">
        <v>30.9</v>
      </c>
      <c r="E136" s="65">
        <v>0</v>
      </c>
    </row>
    <row r="137" spans="1:10" x14ac:dyDescent="0.25">
      <c r="A137" s="250" t="s">
        <v>113</v>
      </c>
      <c r="B137" s="251"/>
      <c r="C137" s="252"/>
      <c r="D137" s="249"/>
      <c r="E137" s="66">
        <f>E135*1.309</f>
        <v>8.3514199999999992</v>
      </c>
    </row>
    <row r="138" spans="1:10" x14ac:dyDescent="0.25">
      <c r="A138" s="103"/>
      <c r="B138" s="103"/>
      <c r="C138" s="103"/>
      <c r="D138" s="104"/>
      <c r="E138" s="105"/>
    </row>
    <row r="140" spans="1:10" ht="26.25" customHeight="1" x14ac:dyDescent="0.25">
      <c r="A140" s="258" t="s">
        <v>177</v>
      </c>
      <c r="B140" s="258"/>
      <c r="C140" s="258"/>
      <c r="D140" s="258"/>
      <c r="E140" s="258"/>
      <c r="F140" s="258"/>
      <c r="G140" s="258"/>
      <c r="H140" s="258" t="s">
        <v>80</v>
      </c>
      <c r="I140" s="258"/>
      <c r="J140" s="258"/>
    </row>
    <row r="141" spans="1:10" x14ac:dyDescent="0.25">
      <c r="A141" s="258" t="s">
        <v>81</v>
      </c>
      <c r="B141" s="258"/>
      <c r="C141" s="258" t="s">
        <v>152</v>
      </c>
      <c r="D141" s="258"/>
      <c r="E141" s="258" t="s">
        <v>83</v>
      </c>
      <c r="F141" s="258"/>
      <c r="G141" s="258"/>
      <c r="H141" s="258" t="s">
        <v>84</v>
      </c>
      <c r="I141" s="258"/>
      <c r="J141" s="258"/>
    </row>
    <row r="142" spans="1:10" x14ac:dyDescent="0.25">
      <c r="A142" s="253"/>
      <c r="B142" s="253"/>
      <c r="C142" s="253"/>
      <c r="D142" s="253"/>
      <c r="E142" s="253"/>
      <c r="F142" s="253"/>
      <c r="G142" s="253"/>
      <c r="H142" s="253"/>
      <c r="I142" s="253"/>
      <c r="J142" s="253"/>
    </row>
    <row r="143" spans="1:10" ht="30" x14ac:dyDescent="0.25">
      <c r="A143" s="58" t="s">
        <v>85</v>
      </c>
      <c r="B143" s="59" t="s">
        <v>86</v>
      </c>
      <c r="C143" s="59" t="s">
        <v>87</v>
      </c>
      <c r="D143" s="60" t="s">
        <v>88</v>
      </c>
      <c r="E143" s="60" t="s">
        <v>89</v>
      </c>
      <c r="F143" s="60" t="s">
        <v>90</v>
      </c>
      <c r="G143" s="60" t="s">
        <v>91</v>
      </c>
      <c r="H143" s="60" t="s">
        <v>92</v>
      </c>
      <c r="I143" s="60" t="s">
        <v>93</v>
      </c>
      <c r="J143" s="60" t="s">
        <v>94</v>
      </c>
    </row>
    <row r="144" spans="1:10" x14ac:dyDescent="0.25">
      <c r="A144" s="61" t="s">
        <v>95</v>
      </c>
      <c r="B144" s="62" t="s">
        <v>96</v>
      </c>
      <c r="C144" s="62" t="s">
        <v>97</v>
      </c>
      <c r="D144" s="63">
        <v>1.25</v>
      </c>
      <c r="E144" s="63">
        <v>1</v>
      </c>
      <c r="F144" s="63">
        <v>7.43</v>
      </c>
      <c r="G144" s="63">
        <v>0</v>
      </c>
      <c r="H144" s="63">
        <v>19.12</v>
      </c>
      <c r="I144" s="63" t="s">
        <v>27</v>
      </c>
      <c r="J144" s="63">
        <v>23.9</v>
      </c>
    </row>
    <row r="145" spans="1:10" x14ac:dyDescent="0.25">
      <c r="A145" s="61" t="s">
        <v>98</v>
      </c>
      <c r="B145" s="62" t="s">
        <v>96</v>
      </c>
      <c r="C145" s="62" t="s">
        <v>99</v>
      </c>
      <c r="D145" s="63">
        <v>1.35</v>
      </c>
      <c r="E145" s="63">
        <v>1</v>
      </c>
      <c r="F145" s="63">
        <v>5.46</v>
      </c>
      <c r="G145" s="63">
        <v>0</v>
      </c>
      <c r="H145" s="63">
        <v>14.05</v>
      </c>
      <c r="I145" s="63" t="s">
        <v>27</v>
      </c>
      <c r="J145" s="63">
        <v>18.968</v>
      </c>
    </row>
    <row r="146" spans="1:10" x14ac:dyDescent="0.25">
      <c r="A146" s="254" t="s">
        <v>100</v>
      </c>
      <c r="B146" s="255"/>
      <c r="C146" s="255"/>
      <c r="D146" s="255"/>
      <c r="E146" s="255"/>
      <c r="F146" s="255"/>
      <c r="G146" s="255"/>
      <c r="H146" s="255"/>
      <c r="I146" s="256"/>
      <c r="J146" s="64">
        <v>42.87</v>
      </c>
    </row>
    <row r="147" spans="1:10" x14ac:dyDescent="0.25">
      <c r="A147" s="257"/>
      <c r="B147" s="257"/>
      <c r="C147" s="257"/>
      <c r="D147" s="257"/>
      <c r="E147" s="257"/>
      <c r="F147" s="257"/>
      <c r="G147" s="257"/>
      <c r="H147" s="257"/>
      <c r="I147" s="257"/>
      <c r="J147" s="257"/>
    </row>
    <row r="148" spans="1:10" ht="30" x14ac:dyDescent="0.25">
      <c r="A148" s="58" t="s">
        <v>121</v>
      </c>
      <c r="B148" s="59" t="s">
        <v>86</v>
      </c>
      <c r="C148" s="59" t="s">
        <v>87</v>
      </c>
      <c r="D148" s="60" t="s">
        <v>88</v>
      </c>
      <c r="E148" s="60" t="s">
        <v>89</v>
      </c>
      <c r="F148" s="60" t="s">
        <v>90</v>
      </c>
      <c r="G148" s="60" t="s">
        <v>91</v>
      </c>
      <c r="H148" s="60" t="s">
        <v>92</v>
      </c>
      <c r="I148" s="60" t="s">
        <v>93</v>
      </c>
      <c r="J148" s="60" t="s">
        <v>94</v>
      </c>
    </row>
    <row r="149" spans="1:10" x14ac:dyDescent="0.25">
      <c r="A149" s="61" t="s">
        <v>147</v>
      </c>
      <c r="B149" s="62" t="s">
        <v>148</v>
      </c>
      <c r="C149" s="62" t="s">
        <v>149</v>
      </c>
      <c r="D149" s="63">
        <v>2.9000000000000001E-2</v>
      </c>
      <c r="E149" s="63">
        <v>1</v>
      </c>
      <c r="F149" s="63">
        <v>93.33</v>
      </c>
      <c r="G149" s="63">
        <v>0</v>
      </c>
      <c r="H149" s="63">
        <v>93.33</v>
      </c>
      <c r="I149" s="63" t="s">
        <v>27</v>
      </c>
      <c r="J149" s="63">
        <v>2.7069999999999999</v>
      </c>
    </row>
    <row r="150" spans="1:10" x14ac:dyDescent="0.25">
      <c r="A150" s="61" t="s">
        <v>153</v>
      </c>
      <c r="B150" s="62" t="s">
        <v>58</v>
      </c>
      <c r="C150" s="62" t="s">
        <v>154</v>
      </c>
      <c r="D150" s="63">
        <v>1.45</v>
      </c>
      <c r="E150" s="63">
        <v>1</v>
      </c>
      <c r="F150" s="63">
        <v>0.79</v>
      </c>
      <c r="G150" s="63">
        <v>0</v>
      </c>
      <c r="H150" s="63">
        <v>0.79</v>
      </c>
      <c r="I150" s="63" t="s">
        <v>27</v>
      </c>
      <c r="J150" s="63">
        <v>1.1459999999999999</v>
      </c>
    </row>
    <row r="151" spans="1:10" x14ac:dyDescent="0.25">
      <c r="A151" s="61" t="s">
        <v>150</v>
      </c>
      <c r="B151" s="62" t="s">
        <v>58</v>
      </c>
      <c r="C151" s="62" t="s">
        <v>151</v>
      </c>
      <c r="D151" s="63">
        <v>5.6</v>
      </c>
      <c r="E151" s="63">
        <v>1</v>
      </c>
      <c r="F151" s="63">
        <v>0.46</v>
      </c>
      <c r="G151" s="63">
        <v>0</v>
      </c>
      <c r="H151" s="63">
        <v>0.46</v>
      </c>
      <c r="I151" s="63" t="s">
        <v>27</v>
      </c>
      <c r="J151" s="63">
        <v>2.5760000000000001</v>
      </c>
    </row>
    <row r="152" spans="1:10" x14ac:dyDescent="0.25">
      <c r="A152" s="61" t="s">
        <v>155</v>
      </c>
      <c r="B152" s="62" t="s">
        <v>58</v>
      </c>
      <c r="C152" s="62" t="s">
        <v>156</v>
      </c>
      <c r="D152" s="63">
        <v>0.5</v>
      </c>
      <c r="E152" s="63">
        <v>1</v>
      </c>
      <c r="F152" s="63">
        <v>6.18</v>
      </c>
      <c r="G152" s="63">
        <v>0</v>
      </c>
      <c r="H152" s="63">
        <v>6.18</v>
      </c>
      <c r="I152" s="63" t="s">
        <v>27</v>
      </c>
      <c r="J152" s="63">
        <v>3.09</v>
      </c>
    </row>
    <row r="153" spans="1:10" x14ac:dyDescent="0.25">
      <c r="A153" s="254" t="s">
        <v>100</v>
      </c>
      <c r="B153" s="255"/>
      <c r="C153" s="255"/>
      <c r="D153" s="255"/>
      <c r="E153" s="255"/>
      <c r="F153" s="255"/>
      <c r="G153" s="255"/>
      <c r="H153" s="255"/>
      <c r="I153" s="256"/>
      <c r="J153" s="64">
        <v>9.52</v>
      </c>
    </row>
    <row r="154" spans="1:10" x14ac:dyDescent="0.25">
      <c r="A154" s="257"/>
      <c r="B154" s="257"/>
      <c r="C154" s="257"/>
      <c r="D154" s="257"/>
      <c r="E154" s="257"/>
      <c r="F154" s="257"/>
      <c r="G154" s="257"/>
      <c r="H154" s="257"/>
      <c r="I154" s="257"/>
      <c r="J154" s="257"/>
    </row>
    <row r="155" spans="1:10" x14ac:dyDescent="0.25">
      <c r="A155" s="258" t="s">
        <v>101</v>
      </c>
      <c r="B155" s="258"/>
      <c r="C155" s="258"/>
      <c r="D155" s="258"/>
      <c r="E155" s="258"/>
    </row>
    <row r="156" spans="1:10" x14ac:dyDescent="0.25">
      <c r="A156" s="259" t="s">
        <v>102</v>
      </c>
      <c r="B156" s="260"/>
      <c r="C156" s="261"/>
      <c r="D156" s="60" t="s">
        <v>103</v>
      </c>
      <c r="E156" s="60" t="s">
        <v>104</v>
      </c>
    </row>
    <row r="157" spans="1:10" x14ac:dyDescent="0.25">
      <c r="A157" s="245" t="s">
        <v>105</v>
      </c>
      <c r="B157" s="246"/>
      <c r="C157" s="247"/>
      <c r="D157" s="248">
        <v>157.27000000000001</v>
      </c>
      <c r="E157" s="65">
        <v>42.87</v>
      </c>
    </row>
    <row r="158" spans="1:10" x14ac:dyDescent="0.25">
      <c r="A158" s="245" t="s">
        <v>106</v>
      </c>
      <c r="B158" s="246"/>
      <c r="C158" s="247"/>
      <c r="D158" s="262"/>
      <c r="E158" s="65">
        <v>9.52</v>
      </c>
    </row>
    <row r="159" spans="1:10" x14ac:dyDescent="0.25">
      <c r="A159" s="245" t="s">
        <v>107</v>
      </c>
      <c r="B159" s="246"/>
      <c r="C159" s="247"/>
      <c r="D159" s="262"/>
      <c r="E159" s="65">
        <v>0</v>
      </c>
    </row>
    <row r="160" spans="1:10" x14ac:dyDescent="0.25">
      <c r="A160" s="245" t="s">
        <v>108</v>
      </c>
      <c r="B160" s="246"/>
      <c r="C160" s="247"/>
      <c r="D160" s="262"/>
      <c r="E160" s="65">
        <v>1</v>
      </c>
    </row>
    <row r="161" spans="1:10" x14ac:dyDescent="0.25">
      <c r="A161" s="245" t="s">
        <v>109</v>
      </c>
      <c r="B161" s="246"/>
      <c r="C161" s="247"/>
      <c r="D161" s="262"/>
      <c r="E161" s="65">
        <v>42.87</v>
      </c>
    </row>
    <row r="162" spans="1:10" x14ac:dyDescent="0.25">
      <c r="A162" s="245" t="s">
        <v>110</v>
      </c>
      <c r="B162" s="246"/>
      <c r="C162" s="247"/>
      <c r="D162" s="262"/>
      <c r="E162" s="65">
        <v>42.87</v>
      </c>
    </row>
    <row r="163" spans="1:10" x14ac:dyDescent="0.25">
      <c r="A163" s="245" t="s">
        <v>111</v>
      </c>
      <c r="B163" s="246"/>
      <c r="C163" s="247"/>
      <c r="D163" s="249"/>
      <c r="E163" s="65">
        <v>52.39</v>
      </c>
    </row>
    <row r="164" spans="1:10" x14ac:dyDescent="0.25">
      <c r="A164" s="245" t="s">
        <v>112</v>
      </c>
      <c r="B164" s="246"/>
      <c r="C164" s="247"/>
      <c r="D164" s="248">
        <v>30.9</v>
      </c>
      <c r="E164" s="65">
        <v>0</v>
      </c>
    </row>
    <row r="165" spans="1:10" x14ac:dyDescent="0.25">
      <c r="A165" s="250" t="s">
        <v>113</v>
      </c>
      <c r="B165" s="251"/>
      <c r="C165" s="252"/>
      <c r="D165" s="249"/>
      <c r="E165" s="66">
        <f>E163*1.309</f>
        <v>68.578509999999994</v>
      </c>
    </row>
    <row r="168" spans="1:10" ht="40.5" customHeight="1" x14ac:dyDescent="0.25">
      <c r="A168" s="258" t="s">
        <v>178</v>
      </c>
      <c r="B168" s="258"/>
      <c r="C168" s="258"/>
      <c r="D168" s="258"/>
      <c r="E168" s="258"/>
      <c r="F168" s="258"/>
      <c r="G168" s="258"/>
      <c r="H168" s="258" t="s">
        <v>80</v>
      </c>
      <c r="I168" s="258"/>
      <c r="J168" s="258"/>
    </row>
    <row r="169" spans="1:10" ht="15" customHeight="1" x14ac:dyDescent="0.25">
      <c r="A169" s="258" t="s">
        <v>81</v>
      </c>
      <c r="B169" s="258"/>
      <c r="C169" s="258" t="s">
        <v>172</v>
      </c>
      <c r="D169" s="258"/>
      <c r="E169" s="258" t="s">
        <v>83</v>
      </c>
      <c r="F169" s="258"/>
      <c r="G169" s="258"/>
      <c r="H169" s="258" t="s">
        <v>84</v>
      </c>
      <c r="I169" s="258"/>
      <c r="J169" s="258"/>
    </row>
    <row r="170" spans="1:10" x14ac:dyDescent="0.25">
      <c r="A170" s="253"/>
      <c r="B170" s="253"/>
      <c r="C170" s="253"/>
      <c r="D170" s="253"/>
      <c r="E170" s="253"/>
      <c r="F170" s="253"/>
      <c r="G170" s="253"/>
      <c r="H170" s="253"/>
      <c r="I170" s="253"/>
      <c r="J170" s="253"/>
    </row>
    <row r="171" spans="1:10" ht="30" x14ac:dyDescent="0.25">
      <c r="A171" s="58" t="s">
        <v>85</v>
      </c>
      <c r="B171" s="59" t="s">
        <v>86</v>
      </c>
      <c r="C171" s="59" t="s">
        <v>87</v>
      </c>
      <c r="D171" s="60" t="s">
        <v>88</v>
      </c>
      <c r="E171" s="60" t="s">
        <v>89</v>
      </c>
      <c r="F171" s="60" t="s">
        <v>90</v>
      </c>
      <c r="G171" s="60" t="s">
        <v>91</v>
      </c>
      <c r="H171" s="60" t="s">
        <v>92</v>
      </c>
      <c r="I171" s="60" t="s">
        <v>93</v>
      </c>
      <c r="J171" s="60" t="s">
        <v>94</v>
      </c>
    </row>
    <row r="172" spans="1:10" x14ac:dyDescent="0.25">
      <c r="A172" s="61" t="s">
        <v>164</v>
      </c>
      <c r="B172" s="62" t="s">
        <v>96</v>
      </c>
      <c r="C172" s="62" t="s">
        <v>165</v>
      </c>
      <c r="D172" s="63">
        <v>0.61</v>
      </c>
      <c r="E172" s="63">
        <v>1</v>
      </c>
      <c r="F172" s="63">
        <v>7.43</v>
      </c>
      <c r="G172" s="63">
        <v>0</v>
      </c>
      <c r="H172" s="63">
        <v>19.12</v>
      </c>
      <c r="I172" s="63" t="s">
        <v>27</v>
      </c>
      <c r="J172" s="101">
        <v>11.663</v>
      </c>
    </row>
    <row r="173" spans="1:10" x14ac:dyDescent="0.25">
      <c r="A173" s="61" t="s">
        <v>98</v>
      </c>
      <c r="B173" s="62" t="s">
        <v>96</v>
      </c>
      <c r="C173" s="62" t="s">
        <v>99</v>
      </c>
      <c r="D173" s="63">
        <v>0.44</v>
      </c>
      <c r="E173" s="63">
        <v>1</v>
      </c>
      <c r="F173" s="63">
        <v>5.46</v>
      </c>
      <c r="G173" s="63">
        <v>0</v>
      </c>
      <c r="H173" s="63">
        <v>14.05</v>
      </c>
      <c r="I173" s="63" t="s">
        <v>27</v>
      </c>
      <c r="J173" s="101">
        <v>6.1820000000000004</v>
      </c>
    </row>
    <row r="174" spans="1:10" x14ac:dyDescent="0.25">
      <c r="A174" s="254" t="s">
        <v>100</v>
      </c>
      <c r="B174" s="255"/>
      <c r="C174" s="255"/>
      <c r="D174" s="255"/>
      <c r="E174" s="255"/>
      <c r="F174" s="255"/>
      <c r="G174" s="255"/>
      <c r="H174" s="255"/>
      <c r="I174" s="256"/>
      <c r="J174" s="66">
        <f>SUM(J172:J173)</f>
        <v>17.844999999999999</v>
      </c>
    </row>
    <row r="175" spans="1:10" x14ac:dyDescent="0.25">
      <c r="A175" s="257"/>
      <c r="B175" s="257"/>
      <c r="C175" s="257"/>
      <c r="D175" s="257"/>
      <c r="E175" s="257"/>
      <c r="F175" s="257"/>
      <c r="G175" s="257"/>
      <c r="H175" s="257"/>
      <c r="I175" s="257"/>
      <c r="J175" s="257"/>
    </row>
    <row r="176" spans="1:10" ht="30" x14ac:dyDescent="0.25">
      <c r="A176" s="58" t="s">
        <v>121</v>
      </c>
      <c r="B176" s="59" t="s">
        <v>86</v>
      </c>
      <c r="C176" s="59" t="s">
        <v>87</v>
      </c>
      <c r="D176" s="60" t="s">
        <v>88</v>
      </c>
      <c r="E176" s="60" t="s">
        <v>89</v>
      </c>
      <c r="F176" s="60" t="s">
        <v>90</v>
      </c>
      <c r="G176" s="60" t="s">
        <v>91</v>
      </c>
      <c r="H176" s="60" t="s">
        <v>92</v>
      </c>
      <c r="I176" s="60" t="s">
        <v>93</v>
      </c>
      <c r="J176" s="60" t="s">
        <v>94</v>
      </c>
    </row>
    <row r="177" spans="1:10" x14ac:dyDescent="0.25">
      <c r="A177" s="61" t="s">
        <v>173</v>
      </c>
      <c r="B177" s="62" t="s">
        <v>58</v>
      </c>
      <c r="C177" s="62" t="s">
        <v>174</v>
      </c>
      <c r="D177" s="63">
        <v>0.25</v>
      </c>
      <c r="E177" s="63">
        <v>1</v>
      </c>
      <c r="F177" s="63">
        <v>3.86</v>
      </c>
      <c r="G177" s="63">
        <v>0</v>
      </c>
      <c r="H177" s="63">
        <v>3.86</v>
      </c>
      <c r="I177" s="63" t="s">
        <v>27</v>
      </c>
      <c r="J177" s="101">
        <v>0.96499999999999997</v>
      </c>
    </row>
    <row r="178" spans="1:10" x14ac:dyDescent="0.25">
      <c r="A178" s="61" t="s">
        <v>166</v>
      </c>
      <c r="B178" s="62" t="s">
        <v>58</v>
      </c>
      <c r="C178" s="62" t="s">
        <v>167</v>
      </c>
      <c r="D178" s="63">
        <v>4.5</v>
      </c>
      <c r="E178" s="63">
        <v>1</v>
      </c>
      <c r="F178" s="63">
        <v>0.7</v>
      </c>
      <c r="G178" s="63">
        <v>0</v>
      </c>
      <c r="H178" s="63">
        <v>0.7</v>
      </c>
      <c r="I178" s="63" t="s">
        <v>27</v>
      </c>
      <c r="J178" s="101">
        <v>3.15</v>
      </c>
    </row>
    <row r="179" spans="1:10" x14ac:dyDescent="0.25">
      <c r="A179" s="61" t="s">
        <v>179</v>
      </c>
      <c r="B179" s="62" t="s">
        <v>175</v>
      </c>
      <c r="C179" s="62" t="s">
        <v>176</v>
      </c>
      <c r="D179" s="63">
        <v>1.05</v>
      </c>
      <c r="E179" s="63">
        <v>1</v>
      </c>
      <c r="F179" s="63">
        <v>137.77000000000001</v>
      </c>
      <c r="G179" s="63">
        <v>0</v>
      </c>
      <c r="H179" s="63">
        <v>137.77000000000001</v>
      </c>
      <c r="I179" s="63" t="s">
        <v>27</v>
      </c>
      <c r="J179" s="101">
        <f>D179*H179</f>
        <v>144.6585</v>
      </c>
    </row>
    <row r="180" spans="1:10" x14ac:dyDescent="0.25">
      <c r="A180" s="254" t="s">
        <v>100</v>
      </c>
      <c r="B180" s="255"/>
      <c r="C180" s="255"/>
      <c r="D180" s="255"/>
      <c r="E180" s="255"/>
      <c r="F180" s="255"/>
      <c r="G180" s="255"/>
      <c r="H180" s="255"/>
      <c r="I180" s="256"/>
      <c r="J180" s="66">
        <f>SUM(J177:J179)</f>
        <v>148.77350000000001</v>
      </c>
    </row>
    <row r="181" spans="1:10" x14ac:dyDescent="0.25">
      <c r="A181" s="257"/>
      <c r="B181" s="257"/>
      <c r="C181" s="257"/>
      <c r="D181" s="257"/>
      <c r="E181" s="257"/>
      <c r="F181" s="257"/>
      <c r="G181" s="257"/>
      <c r="H181" s="257"/>
      <c r="I181" s="257"/>
      <c r="J181" s="257"/>
    </row>
    <row r="182" spans="1:10" x14ac:dyDescent="0.25">
      <c r="A182" s="258" t="s">
        <v>101</v>
      </c>
      <c r="B182" s="258"/>
      <c r="C182" s="258"/>
      <c r="D182" s="258"/>
      <c r="E182" s="258"/>
    </row>
    <row r="183" spans="1:10" x14ac:dyDescent="0.25">
      <c r="A183" s="259" t="s">
        <v>102</v>
      </c>
      <c r="B183" s="260"/>
      <c r="C183" s="261"/>
      <c r="D183" s="60" t="s">
        <v>103</v>
      </c>
      <c r="E183" s="60" t="s">
        <v>104</v>
      </c>
    </row>
    <row r="184" spans="1:10" x14ac:dyDescent="0.25">
      <c r="A184" s="245" t="s">
        <v>105</v>
      </c>
      <c r="B184" s="246"/>
      <c r="C184" s="247"/>
      <c r="D184" s="248">
        <v>157.27000000000001</v>
      </c>
      <c r="E184" s="65">
        <v>17.850000000000001</v>
      </c>
    </row>
    <row r="185" spans="1:10" x14ac:dyDescent="0.25">
      <c r="A185" s="245" t="s">
        <v>106</v>
      </c>
      <c r="B185" s="246"/>
      <c r="C185" s="247"/>
      <c r="D185" s="262"/>
      <c r="E185" s="65">
        <v>148.77000000000001</v>
      </c>
    </row>
    <row r="186" spans="1:10" x14ac:dyDescent="0.25">
      <c r="A186" s="245" t="s">
        <v>107</v>
      </c>
      <c r="B186" s="246"/>
      <c r="C186" s="247"/>
      <c r="D186" s="262"/>
      <c r="E186" s="65">
        <v>0</v>
      </c>
    </row>
    <row r="187" spans="1:10" x14ac:dyDescent="0.25">
      <c r="A187" s="245" t="s">
        <v>108</v>
      </c>
      <c r="B187" s="246"/>
      <c r="C187" s="247"/>
      <c r="D187" s="262"/>
      <c r="E187" s="65">
        <v>1</v>
      </c>
    </row>
    <row r="188" spans="1:10" x14ac:dyDescent="0.25">
      <c r="A188" s="245" t="s">
        <v>109</v>
      </c>
      <c r="B188" s="246"/>
      <c r="C188" s="247"/>
      <c r="D188" s="262"/>
      <c r="E188" s="65">
        <v>17.850000000000001</v>
      </c>
    </row>
    <row r="189" spans="1:10" x14ac:dyDescent="0.25">
      <c r="A189" s="245" t="s">
        <v>110</v>
      </c>
      <c r="B189" s="246"/>
      <c r="C189" s="247"/>
      <c r="D189" s="262"/>
      <c r="E189" s="65">
        <v>17.850000000000001</v>
      </c>
    </row>
    <row r="190" spans="1:10" x14ac:dyDescent="0.25">
      <c r="A190" s="245" t="s">
        <v>111</v>
      </c>
      <c r="B190" s="246"/>
      <c r="C190" s="247"/>
      <c r="D190" s="249"/>
      <c r="E190" s="65">
        <f>E184+E185</f>
        <v>166.62</v>
      </c>
    </row>
    <row r="191" spans="1:10" x14ac:dyDescent="0.25">
      <c r="A191" s="245" t="s">
        <v>112</v>
      </c>
      <c r="B191" s="246"/>
      <c r="C191" s="247"/>
      <c r="D191" s="248">
        <v>30.9</v>
      </c>
      <c r="E191" s="65">
        <v>0</v>
      </c>
    </row>
    <row r="192" spans="1:10" x14ac:dyDescent="0.25">
      <c r="A192" s="250" t="s">
        <v>113</v>
      </c>
      <c r="B192" s="251"/>
      <c r="C192" s="252"/>
      <c r="D192" s="249"/>
      <c r="E192" s="66">
        <f>E190*1.309</f>
        <v>218.10558</v>
      </c>
    </row>
    <row r="195" spans="1:10" ht="27.75" customHeight="1" x14ac:dyDescent="0.25">
      <c r="A195" s="258" t="s">
        <v>182</v>
      </c>
      <c r="B195" s="258"/>
      <c r="C195" s="258"/>
      <c r="D195" s="258"/>
      <c r="E195" s="258"/>
      <c r="F195" s="258"/>
      <c r="G195" s="258"/>
      <c r="H195" s="258" t="s">
        <v>80</v>
      </c>
      <c r="I195" s="258"/>
      <c r="J195" s="258"/>
    </row>
    <row r="196" spans="1:10" x14ac:dyDescent="0.25">
      <c r="A196" s="258" t="s">
        <v>81</v>
      </c>
      <c r="B196" s="258"/>
      <c r="C196" s="258" t="s">
        <v>183</v>
      </c>
      <c r="D196" s="258"/>
      <c r="E196" s="258" t="s">
        <v>83</v>
      </c>
      <c r="F196" s="258"/>
      <c r="G196" s="258"/>
      <c r="H196" s="258" t="s">
        <v>84</v>
      </c>
      <c r="I196" s="258"/>
      <c r="J196" s="258"/>
    </row>
    <row r="197" spans="1:10" x14ac:dyDescent="0.25">
      <c r="A197" s="253"/>
      <c r="B197" s="253"/>
      <c r="C197" s="253"/>
      <c r="D197" s="253"/>
      <c r="E197" s="253"/>
      <c r="F197" s="253"/>
      <c r="G197" s="253"/>
      <c r="H197" s="253"/>
      <c r="I197" s="253"/>
      <c r="J197" s="253"/>
    </row>
    <row r="198" spans="1:10" ht="30" x14ac:dyDescent="0.25">
      <c r="A198" s="58" t="s">
        <v>85</v>
      </c>
      <c r="B198" s="59" t="s">
        <v>86</v>
      </c>
      <c r="C198" s="59" t="s">
        <v>87</v>
      </c>
      <c r="D198" s="60" t="s">
        <v>88</v>
      </c>
      <c r="E198" s="60" t="s">
        <v>89</v>
      </c>
      <c r="F198" s="60" t="s">
        <v>90</v>
      </c>
      <c r="G198" s="60" t="s">
        <v>91</v>
      </c>
      <c r="H198" s="60" t="s">
        <v>92</v>
      </c>
      <c r="I198" s="60" t="s">
        <v>93</v>
      </c>
      <c r="J198" s="60" t="s">
        <v>94</v>
      </c>
    </row>
    <row r="199" spans="1:10" x14ac:dyDescent="0.25">
      <c r="A199" s="61" t="s">
        <v>184</v>
      </c>
      <c r="B199" s="62" t="s">
        <v>96</v>
      </c>
      <c r="C199" s="62" t="s">
        <v>185</v>
      </c>
      <c r="D199" s="63">
        <v>0.4</v>
      </c>
      <c r="E199" s="63">
        <v>1</v>
      </c>
      <c r="F199" s="63">
        <v>6.27</v>
      </c>
      <c r="G199" s="63">
        <v>0</v>
      </c>
      <c r="H199" s="63">
        <v>16.13</v>
      </c>
      <c r="I199" s="63" t="s">
        <v>27</v>
      </c>
      <c r="J199" s="63">
        <v>6.452</v>
      </c>
    </row>
    <row r="200" spans="1:10" x14ac:dyDescent="0.25">
      <c r="A200" s="61" t="s">
        <v>186</v>
      </c>
      <c r="B200" s="62" t="s">
        <v>96</v>
      </c>
      <c r="C200" s="62" t="s">
        <v>187</v>
      </c>
      <c r="D200" s="63">
        <v>0.5</v>
      </c>
      <c r="E200" s="63">
        <v>1</v>
      </c>
      <c r="F200" s="63">
        <v>7.43</v>
      </c>
      <c r="G200" s="63">
        <v>0</v>
      </c>
      <c r="H200" s="63">
        <v>19.12</v>
      </c>
      <c r="I200" s="63" t="s">
        <v>27</v>
      </c>
      <c r="J200" s="63">
        <v>9.56</v>
      </c>
    </row>
    <row r="201" spans="1:10" x14ac:dyDescent="0.25">
      <c r="A201" s="254" t="s">
        <v>100</v>
      </c>
      <c r="B201" s="255"/>
      <c r="C201" s="255"/>
      <c r="D201" s="255"/>
      <c r="E201" s="255"/>
      <c r="F201" s="255"/>
      <c r="G201" s="255"/>
      <c r="H201" s="255"/>
      <c r="I201" s="256"/>
      <c r="J201" s="64">
        <v>16.010000000000002</v>
      </c>
    </row>
    <row r="202" spans="1:10" x14ac:dyDescent="0.25">
      <c r="A202" s="257"/>
      <c r="B202" s="257"/>
      <c r="C202" s="257"/>
      <c r="D202" s="257"/>
      <c r="E202" s="257"/>
      <c r="F202" s="257"/>
      <c r="G202" s="257"/>
      <c r="H202" s="257"/>
      <c r="I202" s="257"/>
      <c r="J202" s="257"/>
    </row>
    <row r="203" spans="1:10" ht="30" x14ac:dyDescent="0.25">
      <c r="A203" s="58" t="s">
        <v>121</v>
      </c>
      <c r="B203" s="59" t="s">
        <v>86</v>
      </c>
      <c r="C203" s="59" t="s">
        <v>87</v>
      </c>
      <c r="D203" s="60" t="s">
        <v>88</v>
      </c>
      <c r="E203" s="60" t="s">
        <v>89</v>
      </c>
      <c r="F203" s="60" t="s">
        <v>90</v>
      </c>
      <c r="G203" s="60" t="s">
        <v>91</v>
      </c>
      <c r="H203" s="60" t="s">
        <v>92</v>
      </c>
      <c r="I203" s="60" t="s">
        <v>93</v>
      </c>
      <c r="J203" s="60" t="s">
        <v>94</v>
      </c>
    </row>
    <row r="204" spans="1:10" x14ac:dyDescent="0.25">
      <c r="A204" s="61" t="s">
        <v>188</v>
      </c>
      <c r="B204" s="62" t="s">
        <v>189</v>
      </c>
      <c r="C204" s="62" t="s">
        <v>190</v>
      </c>
      <c r="D204" s="63">
        <v>0.24</v>
      </c>
      <c r="E204" s="63">
        <v>1</v>
      </c>
      <c r="F204" s="63">
        <v>16.04</v>
      </c>
      <c r="G204" s="63">
        <v>0</v>
      </c>
      <c r="H204" s="63">
        <v>16.04</v>
      </c>
      <c r="I204" s="63" t="s">
        <v>27</v>
      </c>
      <c r="J204" s="63">
        <v>3.85</v>
      </c>
    </row>
    <row r="205" spans="1:10" x14ac:dyDescent="0.25">
      <c r="A205" s="61" t="s">
        <v>191</v>
      </c>
      <c r="B205" s="62" t="s">
        <v>189</v>
      </c>
      <c r="C205" s="62" t="s">
        <v>192</v>
      </c>
      <c r="D205" s="63">
        <v>0.12</v>
      </c>
      <c r="E205" s="63">
        <v>1</v>
      </c>
      <c r="F205" s="63">
        <v>5.33</v>
      </c>
      <c r="G205" s="63">
        <v>0</v>
      </c>
      <c r="H205" s="63">
        <v>5.33</v>
      </c>
      <c r="I205" s="63" t="s">
        <v>27</v>
      </c>
      <c r="J205" s="63">
        <v>0.64</v>
      </c>
    </row>
    <row r="206" spans="1:10" x14ac:dyDescent="0.25">
      <c r="A206" s="61" t="s">
        <v>122</v>
      </c>
      <c r="B206" s="62" t="s">
        <v>26</v>
      </c>
      <c r="C206" s="62" t="s">
        <v>123</v>
      </c>
      <c r="D206" s="63">
        <v>0.25</v>
      </c>
      <c r="E206" s="63">
        <v>1</v>
      </c>
      <c r="F206" s="63">
        <v>0.91</v>
      </c>
      <c r="G206" s="63">
        <v>0</v>
      </c>
      <c r="H206" s="63">
        <v>0.91</v>
      </c>
      <c r="I206" s="63" t="s">
        <v>27</v>
      </c>
      <c r="J206" s="63">
        <v>0.22800000000000001</v>
      </c>
    </row>
    <row r="207" spans="1:10" x14ac:dyDescent="0.25">
      <c r="A207" s="254" t="s">
        <v>100</v>
      </c>
      <c r="B207" s="255"/>
      <c r="C207" s="255"/>
      <c r="D207" s="255"/>
      <c r="E207" s="255"/>
      <c r="F207" s="255"/>
      <c r="G207" s="255"/>
      <c r="H207" s="255"/>
      <c r="I207" s="256"/>
      <c r="J207" s="64">
        <v>4.72</v>
      </c>
    </row>
    <row r="208" spans="1:10" x14ac:dyDescent="0.25">
      <c r="A208" s="257"/>
      <c r="B208" s="257"/>
      <c r="C208" s="257"/>
      <c r="D208" s="257"/>
      <c r="E208" s="257"/>
      <c r="F208" s="257"/>
      <c r="G208" s="257"/>
      <c r="H208" s="257"/>
      <c r="I208" s="257"/>
      <c r="J208" s="257"/>
    </row>
    <row r="209" spans="1:10" x14ac:dyDescent="0.25">
      <c r="A209" s="258" t="s">
        <v>101</v>
      </c>
      <c r="B209" s="258"/>
      <c r="C209" s="258"/>
      <c r="D209" s="258"/>
      <c r="E209" s="258"/>
    </row>
    <row r="210" spans="1:10" x14ac:dyDescent="0.25">
      <c r="A210" s="259" t="s">
        <v>102</v>
      </c>
      <c r="B210" s="260"/>
      <c r="C210" s="261"/>
      <c r="D210" s="60" t="s">
        <v>103</v>
      </c>
      <c r="E210" s="60" t="s">
        <v>104</v>
      </c>
    </row>
    <row r="211" spans="1:10" x14ac:dyDescent="0.25">
      <c r="A211" s="245" t="s">
        <v>105</v>
      </c>
      <c r="B211" s="246"/>
      <c r="C211" s="247"/>
      <c r="D211" s="248">
        <v>157.27000000000001</v>
      </c>
      <c r="E211" s="65">
        <v>16.010000000000002</v>
      </c>
    </row>
    <row r="212" spans="1:10" x14ac:dyDescent="0.25">
      <c r="A212" s="245" t="s">
        <v>106</v>
      </c>
      <c r="B212" s="246"/>
      <c r="C212" s="247"/>
      <c r="D212" s="262"/>
      <c r="E212" s="65">
        <v>4.72</v>
      </c>
    </row>
    <row r="213" spans="1:10" x14ac:dyDescent="0.25">
      <c r="A213" s="245" t="s">
        <v>107</v>
      </c>
      <c r="B213" s="246"/>
      <c r="C213" s="247"/>
      <c r="D213" s="262"/>
      <c r="E213" s="65">
        <v>0</v>
      </c>
    </row>
    <row r="214" spans="1:10" x14ac:dyDescent="0.25">
      <c r="A214" s="245" t="s">
        <v>108</v>
      </c>
      <c r="B214" s="246"/>
      <c r="C214" s="247"/>
      <c r="D214" s="262"/>
      <c r="E214" s="65">
        <v>1</v>
      </c>
    </row>
    <row r="215" spans="1:10" x14ac:dyDescent="0.25">
      <c r="A215" s="245" t="s">
        <v>109</v>
      </c>
      <c r="B215" s="246"/>
      <c r="C215" s="247"/>
      <c r="D215" s="262"/>
      <c r="E215" s="65">
        <v>16.010000000000002</v>
      </c>
    </row>
    <row r="216" spans="1:10" x14ac:dyDescent="0.25">
      <c r="A216" s="245" t="s">
        <v>110</v>
      </c>
      <c r="B216" s="246"/>
      <c r="C216" s="247"/>
      <c r="D216" s="262"/>
      <c r="E216" s="65">
        <v>16.010000000000002</v>
      </c>
    </row>
    <row r="217" spans="1:10" x14ac:dyDescent="0.25">
      <c r="A217" s="245" t="s">
        <v>111</v>
      </c>
      <c r="B217" s="246"/>
      <c r="C217" s="247"/>
      <c r="D217" s="249"/>
      <c r="E217" s="65">
        <v>20.73</v>
      </c>
    </row>
    <row r="218" spans="1:10" x14ac:dyDescent="0.25">
      <c r="A218" s="245" t="s">
        <v>112</v>
      </c>
      <c r="B218" s="246"/>
      <c r="C218" s="247"/>
      <c r="D218" s="248">
        <v>30.9</v>
      </c>
      <c r="E218" s="65">
        <v>0</v>
      </c>
    </row>
    <row r="219" spans="1:10" x14ac:dyDescent="0.25">
      <c r="A219" s="250" t="s">
        <v>113</v>
      </c>
      <c r="B219" s="251"/>
      <c r="C219" s="252"/>
      <c r="D219" s="249"/>
      <c r="E219" s="66">
        <f>E217*1.309</f>
        <v>27.135569999999998</v>
      </c>
    </row>
    <row r="222" spans="1:10" ht="15" customHeight="1" x14ac:dyDescent="0.25">
      <c r="A222" s="258" t="s">
        <v>196</v>
      </c>
      <c r="B222" s="258"/>
      <c r="C222" s="258"/>
      <c r="D222" s="258"/>
      <c r="E222" s="258"/>
      <c r="F222" s="258"/>
      <c r="G222" s="258"/>
      <c r="H222" s="258" t="s">
        <v>80</v>
      </c>
      <c r="I222" s="258"/>
      <c r="J222" s="258"/>
    </row>
    <row r="223" spans="1:10" ht="15" customHeight="1" x14ac:dyDescent="0.25">
      <c r="A223" s="258" t="s">
        <v>81</v>
      </c>
      <c r="B223" s="258"/>
      <c r="C223" s="258" t="s">
        <v>195</v>
      </c>
      <c r="D223" s="258"/>
      <c r="E223" s="258" t="s">
        <v>83</v>
      </c>
      <c r="F223" s="258"/>
      <c r="G223" s="258"/>
      <c r="H223" s="258" t="s">
        <v>84</v>
      </c>
      <c r="I223" s="258"/>
      <c r="J223" s="258"/>
    </row>
    <row r="224" spans="1:10" x14ac:dyDescent="0.25">
      <c r="A224" s="253"/>
      <c r="B224" s="253"/>
      <c r="C224" s="253"/>
      <c r="D224" s="253"/>
      <c r="E224" s="253"/>
      <c r="F224" s="253"/>
      <c r="G224" s="253"/>
      <c r="H224" s="253"/>
      <c r="I224" s="253"/>
      <c r="J224" s="253"/>
    </row>
    <row r="225" spans="1:10" ht="30" x14ac:dyDescent="0.25">
      <c r="A225" s="58" t="s">
        <v>85</v>
      </c>
      <c r="B225" s="59" t="s">
        <v>86</v>
      </c>
      <c r="C225" s="59" t="s">
        <v>87</v>
      </c>
      <c r="D225" s="60" t="s">
        <v>88</v>
      </c>
      <c r="E225" s="60" t="s">
        <v>89</v>
      </c>
      <c r="F225" s="60" t="s">
        <v>90</v>
      </c>
      <c r="G225" s="60" t="s">
        <v>91</v>
      </c>
      <c r="H225" s="60" t="s">
        <v>92</v>
      </c>
      <c r="I225" s="60" t="s">
        <v>93</v>
      </c>
      <c r="J225" s="60" t="s">
        <v>94</v>
      </c>
    </row>
    <row r="226" spans="1:10" x14ac:dyDescent="0.25">
      <c r="A226" s="61" t="s">
        <v>184</v>
      </c>
      <c r="B226" s="62" t="s">
        <v>96</v>
      </c>
      <c r="C226" s="62" t="s">
        <v>185</v>
      </c>
      <c r="D226" s="63">
        <v>0.4</v>
      </c>
      <c r="E226" s="63">
        <v>1</v>
      </c>
      <c r="F226" s="63">
        <v>6.27</v>
      </c>
      <c r="G226" s="63">
        <v>0</v>
      </c>
      <c r="H226" s="63">
        <v>16.13</v>
      </c>
      <c r="I226" s="63" t="s">
        <v>27</v>
      </c>
      <c r="J226" s="63">
        <v>6.452</v>
      </c>
    </row>
    <row r="227" spans="1:10" x14ac:dyDescent="0.25">
      <c r="A227" s="61" t="s">
        <v>186</v>
      </c>
      <c r="B227" s="62" t="s">
        <v>96</v>
      </c>
      <c r="C227" s="62" t="s">
        <v>187</v>
      </c>
      <c r="D227" s="63">
        <v>0.5</v>
      </c>
      <c r="E227" s="63">
        <v>1</v>
      </c>
      <c r="F227" s="63">
        <v>7.43</v>
      </c>
      <c r="G227" s="63">
        <v>0</v>
      </c>
      <c r="H227" s="63">
        <v>19.12</v>
      </c>
      <c r="I227" s="63" t="s">
        <v>27</v>
      </c>
      <c r="J227" s="63">
        <v>9.56</v>
      </c>
    </row>
    <row r="228" spans="1:10" x14ac:dyDescent="0.25">
      <c r="A228" s="254" t="s">
        <v>100</v>
      </c>
      <c r="B228" s="255"/>
      <c r="C228" s="255"/>
      <c r="D228" s="255"/>
      <c r="E228" s="255"/>
      <c r="F228" s="255"/>
      <c r="G228" s="255"/>
      <c r="H228" s="255"/>
      <c r="I228" s="256"/>
      <c r="J228" s="64">
        <v>16.010000000000002</v>
      </c>
    </row>
    <row r="229" spans="1:10" x14ac:dyDescent="0.25">
      <c r="A229" s="257"/>
      <c r="B229" s="257"/>
      <c r="C229" s="257"/>
      <c r="D229" s="257"/>
      <c r="E229" s="257"/>
      <c r="F229" s="257"/>
      <c r="G229" s="257"/>
      <c r="H229" s="257"/>
      <c r="I229" s="257"/>
      <c r="J229" s="257"/>
    </row>
    <row r="230" spans="1:10" ht="30" x14ac:dyDescent="0.25">
      <c r="A230" s="58" t="s">
        <v>121</v>
      </c>
      <c r="B230" s="59" t="s">
        <v>86</v>
      </c>
      <c r="C230" s="59" t="s">
        <v>87</v>
      </c>
      <c r="D230" s="60" t="s">
        <v>88</v>
      </c>
      <c r="E230" s="60" t="s">
        <v>89</v>
      </c>
      <c r="F230" s="60" t="s">
        <v>90</v>
      </c>
      <c r="G230" s="60" t="s">
        <v>91</v>
      </c>
      <c r="H230" s="60" t="s">
        <v>92</v>
      </c>
      <c r="I230" s="60" t="s">
        <v>93</v>
      </c>
      <c r="J230" s="60" t="s">
        <v>94</v>
      </c>
    </row>
    <row r="231" spans="1:10" ht="30" x14ac:dyDescent="0.25">
      <c r="A231" s="61" t="s">
        <v>197</v>
      </c>
      <c r="B231" s="62" t="s">
        <v>189</v>
      </c>
      <c r="C231" s="62" t="s">
        <v>198</v>
      </c>
      <c r="D231" s="63">
        <v>0.24</v>
      </c>
      <c r="E231" s="63">
        <v>1</v>
      </c>
      <c r="F231" s="63">
        <v>25.04</v>
      </c>
      <c r="G231" s="63">
        <v>0</v>
      </c>
      <c r="H231" s="63">
        <v>25.04</v>
      </c>
      <c r="I231" s="63" t="s">
        <v>27</v>
      </c>
      <c r="J231" s="101">
        <f>H231*D231</f>
        <v>6.0095999999999998</v>
      </c>
    </row>
    <row r="232" spans="1:10" x14ac:dyDescent="0.25">
      <c r="A232" s="61" t="s">
        <v>191</v>
      </c>
      <c r="B232" s="62" t="s">
        <v>189</v>
      </c>
      <c r="C232" s="62" t="s">
        <v>192</v>
      </c>
      <c r="D232" s="63">
        <v>0.12</v>
      </c>
      <c r="E232" s="63">
        <v>1</v>
      </c>
      <c r="F232" s="63">
        <v>5.33</v>
      </c>
      <c r="G232" s="63">
        <v>0</v>
      </c>
      <c r="H232" s="63">
        <v>5.33</v>
      </c>
      <c r="I232" s="63" t="s">
        <v>27</v>
      </c>
      <c r="J232" s="63">
        <v>0.64</v>
      </c>
    </row>
    <row r="233" spans="1:10" x14ac:dyDescent="0.25">
      <c r="A233" s="61" t="s">
        <v>122</v>
      </c>
      <c r="B233" s="62" t="s">
        <v>26</v>
      </c>
      <c r="C233" s="62" t="s">
        <v>123</v>
      </c>
      <c r="D233" s="63">
        <v>0.25</v>
      </c>
      <c r="E233" s="63">
        <v>1</v>
      </c>
      <c r="F233" s="63">
        <v>0.91</v>
      </c>
      <c r="G233" s="63">
        <v>0</v>
      </c>
      <c r="H233" s="63">
        <v>0.91</v>
      </c>
      <c r="I233" s="63" t="s">
        <v>27</v>
      </c>
      <c r="J233" s="63">
        <v>0.22800000000000001</v>
      </c>
    </row>
    <row r="234" spans="1:10" x14ac:dyDescent="0.25">
      <c r="A234" s="254" t="s">
        <v>100</v>
      </c>
      <c r="B234" s="255"/>
      <c r="C234" s="255"/>
      <c r="D234" s="255"/>
      <c r="E234" s="255"/>
      <c r="F234" s="255"/>
      <c r="G234" s="255"/>
      <c r="H234" s="255"/>
      <c r="I234" s="256"/>
      <c r="J234" s="66">
        <f>SUM(J231:J233)</f>
        <v>6.8775999999999993</v>
      </c>
    </row>
    <row r="235" spans="1:10" x14ac:dyDescent="0.25">
      <c r="A235" s="257"/>
      <c r="B235" s="257"/>
      <c r="C235" s="257"/>
      <c r="D235" s="257"/>
      <c r="E235" s="257"/>
      <c r="F235" s="257"/>
      <c r="G235" s="257"/>
      <c r="H235" s="257"/>
      <c r="I235" s="257"/>
      <c r="J235" s="257"/>
    </row>
    <row r="236" spans="1:10" x14ac:dyDescent="0.25">
      <c r="A236" s="258" t="s">
        <v>101</v>
      </c>
      <c r="B236" s="258"/>
      <c r="C236" s="258"/>
      <c r="D236" s="258"/>
      <c r="E236" s="258"/>
    </row>
    <row r="237" spans="1:10" x14ac:dyDescent="0.25">
      <c r="A237" s="259" t="s">
        <v>102</v>
      </c>
      <c r="B237" s="260"/>
      <c r="C237" s="261"/>
      <c r="D237" s="60" t="s">
        <v>103</v>
      </c>
      <c r="E237" s="60" t="s">
        <v>104</v>
      </c>
    </row>
    <row r="238" spans="1:10" x14ac:dyDescent="0.25">
      <c r="A238" s="245" t="s">
        <v>105</v>
      </c>
      <c r="B238" s="246"/>
      <c r="C238" s="247"/>
      <c r="D238" s="248">
        <v>157.27000000000001</v>
      </c>
      <c r="E238" s="65">
        <v>16.010000000000002</v>
      </c>
    </row>
    <row r="239" spans="1:10" x14ac:dyDescent="0.25">
      <c r="A239" s="245" t="s">
        <v>106</v>
      </c>
      <c r="B239" s="246"/>
      <c r="C239" s="247"/>
      <c r="D239" s="262"/>
      <c r="E239" s="65">
        <v>6.88</v>
      </c>
    </row>
    <row r="240" spans="1:10" x14ac:dyDescent="0.25">
      <c r="A240" s="245" t="s">
        <v>107</v>
      </c>
      <c r="B240" s="246"/>
      <c r="C240" s="247"/>
      <c r="D240" s="262"/>
      <c r="E240" s="65">
        <v>0</v>
      </c>
    </row>
    <row r="241" spans="1:10" x14ac:dyDescent="0.25">
      <c r="A241" s="245" t="s">
        <v>108</v>
      </c>
      <c r="B241" s="246"/>
      <c r="C241" s="247"/>
      <c r="D241" s="262"/>
      <c r="E241" s="65">
        <v>1</v>
      </c>
    </row>
    <row r="242" spans="1:10" x14ac:dyDescent="0.25">
      <c r="A242" s="245" t="s">
        <v>109</v>
      </c>
      <c r="B242" s="246"/>
      <c r="C242" s="247"/>
      <c r="D242" s="262"/>
      <c r="E242" s="65">
        <v>16.010000000000002</v>
      </c>
    </row>
    <row r="243" spans="1:10" x14ac:dyDescent="0.25">
      <c r="A243" s="245" t="s">
        <v>110</v>
      </c>
      <c r="B243" s="246"/>
      <c r="C243" s="247"/>
      <c r="D243" s="262"/>
      <c r="E243" s="65">
        <v>16.010000000000002</v>
      </c>
    </row>
    <row r="244" spans="1:10" x14ac:dyDescent="0.25">
      <c r="A244" s="245" t="s">
        <v>111</v>
      </c>
      <c r="B244" s="246"/>
      <c r="C244" s="247"/>
      <c r="D244" s="249"/>
      <c r="E244" s="65">
        <f>E238+E239</f>
        <v>22.89</v>
      </c>
    </row>
    <row r="245" spans="1:10" x14ac:dyDescent="0.25">
      <c r="A245" s="245" t="s">
        <v>112</v>
      </c>
      <c r="B245" s="246"/>
      <c r="C245" s="247"/>
      <c r="D245" s="248">
        <v>30.9</v>
      </c>
      <c r="E245" s="65">
        <v>0</v>
      </c>
    </row>
    <row r="246" spans="1:10" x14ac:dyDescent="0.25">
      <c r="A246" s="250" t="s">
        <v>113</v>
      </c>
      <c r="B246" s="251"/>
      <c r="C246" s="252"/>
      <c r="D246" s="249"/>
      <c r="E246" s="66">
        <f>E244*1.309</f>
        <v>29.963010000000001</v>
      </c>
    </row>
    <row r="249" spans="1:10" x14ac:dyDescent="0.25">
      <c r="A249" s="258" t="s">
        <v>200</v>
      </c>
      <c r="B249" s="258"/>
      <c r="C249" s="258"/>
      <c r="D249" s="258"/>
      <c r="E249" s="258"/>
      <c r="F249" s="258"/>
      <c r="G249" s="258"/>
      <c r="H249" s="258" t="s">
        <v>201</v>
      </c>
      <c r="I249" s="258"/>
      <c r="J249" s="258"/>
    </row>
    <row r="250" spans="1:10" x14ac:dyDescent="0.25">
      <c r="A250" s="258" t="s">
        <v>81</v>
      </c>
      <c r="B250" s="258"/>
      <c r="C250" s="258" t="s">
        <v>202</v>
      </c>
      <c r="D250" s="258"/>
      <c r="E250" s="258" t="s">
        <v>83</v>
      </c>
      <c r="F250" s="258"/>
      <c r="G250" s="258"/>
      <c r="H250" s="258" t="s">
        <v>84</v>
      </c>
      <c r="I250" s="258"/>
      <c r="J250" s="258"/>
    </row>
    <row r="251" spans="1:10" x14ac:dyDescent="0.25">
      <c r="A251" s="253"/>
      <c r="B251" s="253"/>
      <c r="C251" s="253"/>
      <c r="D251" s="253"/>
      <c r="E251" s="253"/>
      <c r="F251" s="253"/>
      <c r="G251" s="253"/>
      <c r="H251" s="253"/>
      <c r="I251" s="253"/>
      <c r="J251" s="253"/>
    </row>
    <row r="252" spans="1:10" ht="30" x14ac:dyDescent="0.25">
      <c r="A252" s="58" t="s">
        <v>85</v>
      </c>
      <c r="B252" s="59" t="s">
        <v>86</v>
      </c>
      <c r="C252" s="59" t="s">
        <v>87</v>
      </c>
      <c r="D252" s="60" t="s">
        <v>88</v>
      </c>
      <c r="E252" s="60" t="s">
        <v>89</v>
      </c>
      <c r="F252" s="60" t="s">
        <v>90</v>
      </c>
      <c r="G252" s="60" t="s">
        <v>91</v>
      </c>
      <c r="H252" s="60" t="s">
        <v>92</v>
      </c>
      <c r="I252" s="60" t="s">
        <v>93</v>
      </c>
      <c r="J252" s="60" t="s">
        <v>94</v>
      </c>
    </row>
    <row r="253" spans="1:10" x14ac:dyDescent="0.25">
      <c r="A253" s="61" t="s">
        <v>184</v>
      </c>
      <c r="B253" s="62" t="s">
        <v>96</v>
      </c>
      <c r="C253" s="62" t="s">
        <v>185</v>
      </c>
      <c r="D253" s="63">
        <v>0.5</v>
      </c>
      <c r="E253" s="63">
        <v>1</v>
      </c>
      <c r="F253" s="63">
        <v>6.27</v>
      </c>
      <c r="G253" s="63">
        <v>0</v>
      </c>
      <c r="H253" s="63">
        <v>16.13</v>
      </c>
      <c r="I253" s="63" t="s">
        <v>27</v>
      </c>
      <c r="J253" s="63">
        <v>8.0649999999999995</v>
      </c>
    </row>
    <row r="254" spans="1:10" x14ac:dyDescent="0.25">
      <c r="A254" s="61" t="s">
        <v>203</v>
      </c>
      <c r="B254" s="62" t="s">
        <v>96</v>
      </c>
      <c r="C254" s="62" t="s">
        <v>204</v>
      </c>
      <c r="D254" s="63">
        <v>0.5</v>
      </c>
      <c r="E254" s="63">
        <v>1</v>
      </c>
      <c r="F254" s="63">
        <v>7.43</v>
      </c>
      <c r="G254" s="63">
        <v>0</v>
      </c>
      <c r="H254" s="63">
        <v>19.12</v>
      </c>
      <c r="I254" s="63" t="s">
        <v>27</v>
      </c>
      <c r="J254" s="63">
        <v>9.56</v>
      </c>
    </row>
    <row r="255" spans="1:10" x14ac:dyDescent="0.25">
      <c r="A255" s="254" t="s">
        <v>100</v>
      </c>
      <c r="B255" s="255"/>
      <c r="C255" s="255"/>
      <c r="D255" s="255"/>
      <c r="E255" s="255"/>
      <c r="F255" s="255"/>
      <c r="G255" s="255"/>
      <c r="H255" s="255"/>
      <c r="I255" s="256"/>
      <c r="J255" s="64">
        <v>17.62</v>
      </c>
    </row>
    <row r="256" spans="1:10" x14ac:dyDescent="0.25">
      <c r="A256" s="257"/>
      <c r="B256" s="257"/>
      <c r="C256" s="257"/>
      <c r="D256" s="257"/>
      <c r="E256" s="257"/>
      <c r="F256" s="257"/>
      <c r="G256" s="257"/>
      <c r="H256" s="257"/>
      <c r="I256" s="257"/>
      <c r="J256" s="257"/>
    </row>
    <row r="257" spans="1:10" ht="30" x14ac:dyDescent="0.25">
      <c r="A257" s="58" t="s">
        <v>121</v>
      </c>
      <c r="B257" s="59" t="s">
        <v>86</v>
      </c>
      <c r="C257" s="59" t="s">
        <v>87</v>
      </c>
      <c r="D257" s="60" t="s">
        <v>88</v>
      </c>
      <c r="E257" s="60" t="s">
        <v>89</v>
      </c>
      <c r="F257" s="60" t="s">
        <v>90</v>
      </c>
      <c r="G257" s="60" t="s">
        <v>91</v>
      </c>
      <c r="H257" s="60" t="s">
        <v>92</v>
      </c>
      <c r="I257" s="60" t="s">
        <v>93</v>
      </c>
      <c r="J257" s="60" t="s">
        <v>94</v>
      </c>
    </row>
    <row r="258" spans="1:10" x14ac:dyDescent="0.25">
      <c r="A258" s="61" t="s">
        <v>205</v>
      </c>
      <c r="B258" s="62" t="s">
        <v>26</v>
      </c>
      <c r="C258" s="62" t="s">
        <v>206</v>
      </c>
      <c r="D258" s="63">
        <v>1</v>
      </c>
      <c r="E258" s="63">
        <v>1</v>
      </c>
      <c r="F258" s="63">
        <v>20.9</v>
      </c>
      <c r="G258" s="63">
        <v>0</v>
      </c>
      <c r="H258" s="63">
        <v>20.9</v>
      </c>
      <c r="I258" s="63" t="s">
        <v>27</v>
      </c>
      <c r="J258" s="63">
        <v>20.9</v>
      </c>
    </row>
    <row r="259" spans="1:10" ht="30" x14ac:dyDescent="0.25">
      <c r="A259" s="61" t="s">
        <v>207</v>
      </c>
      <c r="B259" s="62" t="s">
        <v>208</v>
      </c>
      <c r="C259" s="62" t="s">
        <v>209</v>
      </c>
      <c r="D259" s="63">
        <v>1</v>
      </c>
      <c r="E259" s="63">
        <v>1</v>
      </c>
      <c r="F259" s="63">
        <v>93.58</v>
      </c>
      <c r="G259" s="63">
        <v>0</v>
      </c>
      <c r="H259" s="63">
        <v>93.58</v>
      </c>
      <c r="I259" s="63" t="s">
        <v>27</v>
      </c>
      <c r="J259" s="63">
        <v>93.58</v>
      </c>
    </row>
    <row r="260" spans="1:10" x14ac:dyDescent="0.25">
      <c r="A260" s="254" t="s">
        <v>100</v>
      </c>
      <c r="B260" s="255"/>
      <c r="C260" s="255"/>
      <c r="D260" s="255"/>
      <c r="E260" s="255"/>
      <c r="F260" s="255"/>
      <c r="G260" s="255"/>
      <c r="H260" s="255"/>
      <c r="I260" s="256"/>
      <c r="J260" s="64">
        <v>114.48</v>
      </c>
    </row>
    <row r="261" spans="1:10" x14ac:dyDescent="0.25">
      <c r="A261" s="257"/>
      <c r="B261" s="257"/>
      <c r="C261" s="257"/>
      <c r="D261" s="257"/>
      <c r="E261" s="257"/>
      <c r="F261" s="257"/>
      <c r="G261" s="257"/>
      <c r="H261" s="257"/>
      <c r="I261" s="257"/>
      <c r="J261" s="257"/>
    </row>
    <row r="262" spans="1:10" x14ac:dyDescent="0.25">
      <c r="A262" s="258" t="s">
        <v>101</v>
      </c>
      <c r="B262" s="258"/>
      <c r="C262" s="258"/>
      <c r="D262" s="258"/>
      <c r="E262" s="258"/>
    </row>
    <row r="263" spans="1:10" x14ac:dyDescent="0.25">
      <c r="A263" s="259" t="s">
        <v>102</v>
      </c>
      <c r="B263" s="260"/>
      <c r="C263" s="261"/>
      <c r="D263" s="60" t="s">
        <v>103</v>
      </c>
      <c r="E263" s="60" t="s">
        <v>104</v>
      </c>
    </row>
    <row r="264" spans="1:10" x14ac:dyDescent="0.25">
      <c r="A264" s="245" t="s">
        <v>105</v>
      </c>
      <c r="B264" s="246"/>
      <c r="C264" s="247"/>
      <c r="D264" s="248">
        <v>157.27000000000001</v>
      </c>
      <c r="E264" s="65">
        <v>17.63</v>
      </c>
    </row>
    <row r="265" spans="1:10" x14ac:dyDescent="0.25">
      <c r="A265" s="245" t="s">
        <v>106</v>
      </c>
      <c r="B265" s="246"/>
      <c r="C265" s="247"/>
      <c r="D265" s="262"/>
      <c r="E265" s="65">
        <v>114.48</v>
      </c>
    </row>
    <row r="266" spans="1:10" x14ac:dyDescent="0.25">
      <c r="A266" s="245" t="s">
        <v>107</v>
      </c>
      <c r="B266" s="246"/>
      <c r="C266" s="247"/>
      <c r="D266" s="262"/>
      <c r="E266" s="65">
        <v>0</v>
      </c>
    </row>
    <row r="267" spans="1:10" x14ac:dyDescent="0.25">
      <c r="A267" s="245" t="s">
        <v>108</v>
      </c>
      <c r="B267" s="246"/>
      <c r="C267" s="247"/>
      <c r="D267" s="262"/>
      <c r="E267" s="65">
        <v>1</v>
      </c>
    </row>
    <row r="268" spans="1:10" x14ac:dyDescent="0.25">
      <c r="A268" s="245" t="s">
        <v>109</v>
      </c>
      <c r="B268" s="246"/>
      <c r="C268" s="247"/>
      <c r="D268" s="262"/>
      <c r="E268" s="65">
        <v>17.63</v>
      </c>
    </row>
    <row r="269" spans="1:10" x14ac:dyDescent="0.25">
      <c r="A269" s="245" t="s">
        <v>110</v>
      </c>
      <c r="B269" s="246"/>
      <c r="C269" s="247"/>
      <c r="D269" s="262"/>
      <c r="E269" s="65">
        <v>17.63</v>
      </c>
    </row>
    <row r="270" spans="1:10" x14ac:dyDescent="0.25">
      <c r="A270" s="245" t="s">
        <v>111</v>
      </c>
      <c r="B270" s="246"/>
      <c r="C270" s="247"/>
      <c r="D270" s="249"/>
      <c r="E270" s="65">
        <v>132.11000000000001</v>
      </c>
    </row>
    <row r="271" spans="1:10" x14ac:dyDescent="0.25">
      <c r="A271" s="245" t="s">
        <v>112</v>
      </c>
      <c r="B271" s="246"/>
      <c r="C271" s="247"/>
      <c r="D271" s="248">
        <v>30.9</v>
      </c>
      <c r="E271" s="65">
        <v>0</v>
      </c>
    </row>
    <row r="272" spans="1:10" x14ac:dyDescent="0.25">
      <c r="A272" s="250" t="s">
        <v>113</v>
      </c>
      <c r="B272" s="251"/>
      <c r="C272" s="252"/>
      <c r="D272" s="249"/>
      <c r="E272" s="66">
        <f>E270*1.309</f>
        <v>172.93199000000001</v>
      </c>
    </row>
    <row r="275" spans="1:10" ht="30" customHeight="1" x14ac:dyDescent="0.25">
      <c r="A275" s="258" t="s">
        <v>211</v>
      </c>
      <c r="B275" s="258"/>
      <c r="C275" s="258"/>
      <c r="D275" s="258"/>
      <c r="E275" s="258"/>
      <c r="F275" s="258"/>
      <c r="G275" s="258"/>
      <c r="H275" s="258" t="s">
        <v>80</v>
      </c>
      <c r="I275" s="258"/>
      <c r="J275" s="258"/>
    </row>
    <row r="276" spans="1:10" x14ac:dyDescent="0.25">
      <c r="A276" s="258" t="s">
        <v>81</v>
      </c>
      <c r="B276" s="258"/>
      <c r="C276" s="258" t="s">
        <v>212</v>
      </c>
      <c r="D276" s="258"/>
      <c r="E276" s="258" t="s">
        <v>83</v>
      </c>
      <c r="F276" s="258"/>
      <c r="G276" s="258"/>
      <c r="H276" s="258" t="s">
        <v>84</v>
      </c>
      <c r="I276" s="258"/>
      <c r="J276" s="258"/>
    </row>
    <row r="277" spans="1:10" x14ac:dyDescent="0.25">
      <c r="A277" s="253"/>
      <c r="B277" s="253"/>
      <c r="C277" s="253"/>
      <c r="D277" s="253"/>
      <c r="E277" s="253"/>
      <c r="F277" s="253"/>
      <c r="G277" s="253"/>
      <c r="H277" s="253"/>
      <c r="I277" s="253"/>
      <c r="J277" s="253"/>
    </row>
    <row r="278" spans="1:10" ht="30" x14ac:dyDescent="0.25">
      <c r="A278" s="58" t="s">
        <v>85</v>
      </c>
      <c r="B278" s="59" t="s">
        <v>86</v>
      </c>
      <c r="C278" s="59" t="s">
        <v>87</v>
      </c>
      <c r="D278" s="60" t="s">
        <v>88</v>
      </c>
      <c r="E278" s="60" t="s">
        <v>89</v>
      </c>
      <c r="F278" s="60" t="s">
        <v>90</v>
      </c>
      <c r="G278" s="60" t="s">
        <v>91</v>
      </c>
      <c r="H278" s="60" t="s">
        <v>92</v>
      </c>
      <c r="I278" s="60" t="s">
        <v>93</v>
      </c>
      <c r="J278" s="60" t="s">
        <v>94</v>
      </c>
    </row>
    <row r="279" spans="1:10" x14ac:dyDescent="0.25">
      <c r="A279" s="61" t="s">
        <v>184</v>
      </c>
      <c r="B279" s="62" t="s">
        <v>96</v>
      </c>
      <c r="C279" s="62" t="s">
        <v>185</v>
      </c>
      <c r="D279" s="63">
        <v>0.23200000000000001</v>
      </c>
      <c r="E279" s="63">
        <v>1</v>
      </c>
      <c r="F279" s="63">
        <v>6.27</v>
      </c>
      <c r="G279" s="63">
        <v>0</v>
      </c>
      <c r="H279" s="63">
        <v>16.13</v>
      </c>
      <c r="I279" s="63" t="s">
        <v>27</v>
      </c>
      <c r="J279" s="63">
        <v>3.742</v>
      </c>
    </row>
    <row r="280" spans="1:10" x14ac:dyDescent="0.25">
      <c r="A280" s="61" t="s">
        <v>133</v>
      </c>
      <c r="B280" s="62" t="s">
        <v>96</v>
      </c>
      <c r="C280" s="62" t="s">
        <v>134</v>
      </c>
      <c r="D280" s="63">
        <v>0.23200000000000001</v>
      </c>
      <c r="E280" s="63">
        <v>1</v>
      </c>
      <c r="F280" s="63">
        <v>7.43</v>
      </c>
      <c r="G280" s="63">
        <v>0</v>
      </c>
      <c r="H280" s="63">
        <v>19.12</v>
      </c>
      <c r="I280" s="63" t="s">
        <v>27</v>
      </c>
      <c r="J280" s="63">
        <v>4.4359999999999999</v>
      </c>
    </row>
    <row r="281" spans="1:10" x14ac:dyDescent="0.25">
      <c r="A281" s="254" t="s">
        <v>100</v>
      </c>
      <c r="B281" s="255"/>
      <c r="C281" s="255"/>
      <c r="D281" s="255"/>
      <c r="E281" s="255"/>
      <c r="F281" s="255"/>
      <c r="G281" s="255"/>
      <c r="H281" s="255"/>
      <c r="I281" s="256"/>
      <c r="J281" s="64">
        <v>8.18</v>
      </c>
    </row>
    <row r="282" spans="1:10" x14ac:dyDescent="0.25">
      <c r="A282" s="257"/>
      <c r="B282" s="257"/>
      <c r="C282" s="257"/>
      <c r="D282" s="257"/>
      <c r="E282" s="257"/>
      <c r="F282" s="257"/>
      <c r="G282" s="257"/>
      <c r="H282" s="257"/>
      <c r="I282" s="257"/>
      <c r="J282" s="257"/>
    </row>
    <row r="283" spans="1:10" ht="30" x14ac:dyDescent="0.25">
      <c r="A283" s="58" t="s">
        <v>121</v>
      </c>
      <c r="B283" s="59" t="s">
        <v>86</v>
      </c>
      <c r="C283" s="59" t="s">
        <v>87</v>
      </c>
      <c r="D283" s="60" t="s">
        <v>88</v>
      </c>
      <c r="E283" s="60" t="s">
        <v>89</v>
      </c>
      <c r="F283" s="60" t="s">
        <v>90</v>
      </c>
      <c r="G283" s="60" t="s">
        <v>91</v>
      </c>
      <c r="H283" s="60" t="s">
        <v>92</v>
      </c>
      <c r="I283" s="60" t="s">
        <v>93</v>
      </c>
      <c r="J283" s="60" t="s">
        <v>94</v>
      </c>
    </row>
    <row r="284" spans="1:10" ht="30" x14ac:dyDescent="0.25">
      <c r="A284" s="61" t="s">
        <v>213</v>
      </c>
      <c r="B284" s="62" t="s">
        <v>175</v>
      </c>
      <c r="C284" s="62" t="s">
        <v>214</v>
      </c>
      <c r="D284" s="63">
        <v>1.05</v>
      </c>
      <c r="E284" s="63">
        <v>1</v>
      </c>
      <c r="F284" s="63">
        <v>91.06</v>
      </c>
      <c r="G284" s="63">
        <v>0</v>
      </c>
      <c r="H284" s="63">
        <v>91.06</v>
      </c>
      <c r="I284" s="63" t="s">
        <v>27</v>
      </c>
      <c r="J284" s="63">
        <v>95.613</v>
      </c>
    </row>
    <row r="285" spans="1:10" ht="30" x14ac:dyDescent="0.25">
      <c r="A285" s="61" t="s">
        <v>215</v>
      </c>
      <c r="B285" s="62" t="s">
        <v>26</v>
      </c>
      <c r="C285" s="62" t="s">
        <v>216</v>
      </c>
      <c r="D285" s="63">
        <v>4</v>
      </c>
      <c r="E285" s="63">
        <v>1</v>
      </c>
      <c r="F285" s="63">
        <v>0.44</v>
      </c>
      <c r="G285" s="63">
        <v>0</v>
      </c>
      <c r="H285" s="63">
        <v>0.44</v>
      </c>
      <c r="I285" s="63" t="s">
        <v>27</v>
      </c>
      <c r="J285" s="63">
        <v>1.76</v>
      </c>
    </row>
    <row r="286" spans="1:10" x14ac:dyDescent="0.25">
      <c r="A286" s="254" t="s">
        <v>100</v>
      </c>
      <c r="B286" s="255"/>
      <c r="C286" s="255"/>
      <c r="D286" s="255"/>
      <c r="E286" s="255"/>
      <c r="F286" s="255"/>
      <c r="G286" s="255"/>
      <c r="H286" s="255"/>
      <c r="I286" s="256"/>
      <c r="J286" s="64">
        <v>97.37</v>
      </c>
    </row>
    <row r="287" spans="1:10" x14ac:dyDescent="0.25">
      <c r="A287" s="257"/>
      <c r="B287" s="257"/>
      <c r="C287" s="257"/>
      <c r="D287" s="257"/>
      <c r="E287" s="257"/>
      <c r="F287" s="257"/>
      <c r="G287" s="257"/>
      <c r="H287" s="257"/>
      <c r="I287" s="257"/>
      <c r="J287" s="257"/>
    </row>
    <row r="288" spans="1:10" x14ac:dyDescent="0.25">
      <c r="A288" s="258" t="s">
        <v>101</v>
      </c>
      <c r="B288" s="258"/>
      <c r="C288" s="258"/>
      <c r="D288" s="258"/>
      <c r="E288" s="258"/>
    </row>
    <row r="289" spans="1:10" x14ac:dyDescent="0.25">
      <c r="A289" s="259" t="s">
        <v>102</v>
      </c>
      <c r="B289" s="260"/>
      <c r="C289" s="261"/>
      <c r="D289" s="60" t="s">
        <v>103</v>
      </c>
      <c r="E289" s="60" t="s">
        <v>104</v>
      </c>
    </row>
    <row r="290" spans="1:10" x14ac:dyDescent="0.25">
      <c r="A290" s="245" t="s">
        <v>105</v>
      </c>
      <c r="B290" s="246"/>
      <c r="C290" s="247"/>
      <c r="D290" s="248">
        <v>157.27000000000001</v>
      </c>
      <c r="E290" s="65">
        <v>8.18</v>
      </c>
    </row>
    <row r="291" spans="1:10" x14ac:dyDescent="0.25">
      <c r="A291" s="245" t="s">
        <v>106</v>
      </c>
      <c r="B291" s="246"/>
      <c r="C291" s="247"/>
      <c r="D291" s="262"/>
      <c r="E291" s="65">
        <v>97.37</v>
      </c>
    </row>
    <row r="292" spans="1:10" x14ac:dyDescent="0.25">
      <c r="A292" s="245" t="s">
        <v>107</v>
      </c>
      <c r="B292" s="246"/>
      <c r="C292" s="247"/>
      <c r="D292" s="262"/>
      <c r="E292" s="65">
        <v>0</v>
      </c>
    </row>
    <row r="293" spans="1:10" x14ac:dyDescent="0.25">
      <c r="A293" s="245" t="s">
        <v>108</v>
      </c>
      <c r="B293" s="246"/>
      <c r="C293" s="247"/>
      <c r="D293" s="262"/>
      <c r="E293" s="65">
        <v>1</v>
      </c>
    </row>
    <row r="294" spans="1:10" x14ac:dyDescent="0.25">
      <c r="A294" s="245" t="s">
        <v>109</v>
      </c>
      <c r="B294" s="246"/>
      <c r="C294" s="247"/>
      <c r="D294" s="262"/>
      <c r="E294" s="65">
        <v>8.18</v>
      </c>
    </row>
    <row r="295" spans="1:10" x14ac:dyDescent="0.25">
      <c r="A295" s="245" t="s">
        <v>110</v>
      </c>
      <c r="B295" s="246"/>
      <c r="C295" s="247"/>
      <c r="D295" s="262"/>
      <c r="E295" s="65">
        <v>8.18</v>
      </c>
    </row>
    <row r="296" spans="1:10" x14ac:dyDescent="0.25">
      <c r="A296" s="245" t="s">
        <v>111</v>
      </c>
      <c r="B296" s="246"/>
      <c r="C296" s="247"/>
      <c r="D296" s="249"/>
      <c r="E296" s="65">
        <v>105.55</v>
      </c>
    </row>
    <row r="297" spans="1:10" x14ac:dyDescent="0.25">
      <c r="A297" s="245" t="s">
        <v>112</v>
      </c>
      <c r="B297" s="246"/>
      <c r="C297" s="247"/>
      <c r="D297" s="248">
        <v>30.9</v>
      </c>
      <c r="E297" s="65">
        <v>0</v>
      </c>
    </row>
    <row r="298" spans="1:10" x14ac:dyDescent="0.25">
      <c r="A298" s="250" t="s">
        <v>113</v>
      </c>
      <c r="B298" s="251"/>
      <c r="C298" s="252"/>
      <c r="D298" s="249"/>
      <c r="E298" s="66">
        <f>E296*1.309</f>
        <v>138.16494999999998</v>
      </c>
    </row>
    <row r="301" spans="1:10" x14ac:dyDescent="0.25">
      <c r="A301" s="258" t="s">
        <v>222</v>
      </c>
      <c r="B301" s="258"/>
      <c r="C301" s="258"/>
      <c r="D301" s="258"/>
      <c r="E301" s="258"/>
      <c r="F301" s="258"/>
      <c r="G301" s="258"/>
      <c r="H301" s="258" t="s">
        <v>201</v>
      </c>
      <c r="I301" s="258"/>
      <c r="J301" s="258"/>
    </row>
    <row r="302" spans="1:10" x14ac:dyDescent="0.25">
      <c r="A302" s="258" t="s">
        <v>81</v>
      </c>
      <c r="B302" s="258"/>
      <c r="C302" s="258" t="s">
        <v>223</v>
      </c>
      <c r="D302" s="258"/>
      <c r="E302" s="258" t="s">
        <v>83</v>
      </c>
      <c r="F302" s="258"/>
      <c r="G302" s="258"/>
      <c r="H302" s="258" t="s">
        <v>84</v>
      </c>
      <c r="I302" s="258"/>
      <c r="J302" s="258"/>
    </row>
    <row r="303" spans="1:10" x14ac:dyDescent="0.25">
      <c r="A303" s="253"/>
      <c r="B303" s="253"/>
      <c r="C303" s="253"/>
      <c r="D303" s="253"/>
      <c r="E303" s="253"/>
      <c r="F303" s="253"/>
      <c r="G303" s="253"/>
      <c r="H303" s="253"/>
      <c r="I303" s="253"/>
      <c r="J303" s="253"/>
    </row>
    <row r="304" spans="1:10" ht="30" x14ac:dyDescent="0.25">
      <c r="A304" s="58" t="s">
        <v>85</v>
      </c>
      <c r="B304" s="59" t="s">
        <v>86</v>
      </c>
      <c r="C304" s="59" t="s">
        <v>87</v>
      </c>
      <c r="D304" s="60" t="s">
        <v>88</v>
      </c>
      <c r="E304" s="60" t="s">
        <v>89</v>
      </c>
      <c r="F304" s="60" t="s">
        <v>90</v>
      </c>
      <c r="G304" s="60" t="s">
        <v>91</v>
      </c>
      <c r="H304" s="60" t="s">
        <v>92</v>
      </c>
      <c r="I304" s="60" t="s">
        <v>93</v>
      </c>
      <c r="J304" s="60" t="s">
        <v>94</v>
      </c>
    </row>
    <row r="305" spans="1:10" x14ac:dyDescent="0.25">
      <c r="A305" s="61" t="s">
        <v>184</v>
      </c>
      <c r="B305" s="62" t="s">
        <v>96</v>
      </c>
      <c r="C305" s="62" t="s">
        <v>185</v>
      </c>
      <c r="D305" s="63">
        <v>0.5</v>
      </c>
      <c r="E305" s="63">
        <v>1</v>
      </c>
      <c r="F305" s="63">
        <v>6.27</v>
      </c>
      <c r="G305" s="63">
        <v>0</v>
      </c>
      <c r="H305" s="63">
        <v>16.13</v>
      </c>
      <c r="I305" s="63" t="s">
        <v>27</v>
      </c>
      <c r="J305" s="63">
        <v>8.0649999999999995</v>
      </c>
    </row>
    <row r="306" spans="1:10" x14ac:dyDescent="0.25">
      <c r="A306" s="61" t="s">
        <v>95</v>
      </c>
      <c r="B306" s="62" t="s">
        <v>96</v>
      </c>
      <c r="C306" s="62" t="s">
        <v>97</v>
      </c>
      <c r="D306" s="63">
        <v>0.5</v>
      </c>
      <c r="E306" s="63">
        <v>1</v>
      </c>
      <c r="F306" s="63">
        <v>7.43</v>
      </c>
      <c r="G306" s="63">
        <v>0</v>
      </c>
      <c r="H306" s="63">
        <v>19.12</v>
      </c>
      <c r="I306" s="63" t="s">
        <v>27</v>
      </c>
      <c r="J306" s="63">
        <v>9.56</v>
      </c>
    </row>
    <row r="307" spans="1:10" x14ac:dyDescent="0.25">
      <c r="A307" s="254" t="s">
        <v>100</v>
      </c>
      <c r="B307" s="255"/>
      <c r="C307" s="255"/>
      <c r="D307" s="255"/>
      <c r="E307" s="255"/>
      <c r="F307" s="255"/>
      <c r="G307" s="255"/>
      <c r="H307" s="255"/>
      <c r="I307" s="256"/>
      <c r="J307" s="64">
        <v>17.62</v>
      </c>
    </row>
    <row r="308" spans="1:10" x14ac:dyDescent="0.25">
      <c r="A308" s="257"/>
      <c r="B308" s="257"/>
      <c r="C308" s="257"/>
      <c r="D308" s="257"/>
      <c r="E308" s="257"/>
      <c r="F308" s="257"/>
      <c r="G308" s="257"/>
      <c r="H308" s="257"/>
      <c r="I308" s="257"/>
      <c r="J308" s="257"/>
    </row>
    <row r="309" spans="1:10" ht="30" x14ac:dyDescent="0.25">
      <c r="A309" s="58" t="s">
        <v>121</v>
      </c>
      <c r="B309" s="59" t="s">
        <v>86</v>
      </c>
      <c r="C309" s="59" t="s">
        <v>87</v>
      </c>
      <c r="D309" s="60" t="s">
        <v>88</v>
      </c>
      <c r="E309" s="60" t="s">
        <v>89</v>
      </c>
      <c r="F309" s="60" t="s">
        <v>90</v>
      </c>
      <c r="G309" s="60" t="s">
        <v>91</v>
      </c>
      <c r="H309" s="60" t="s">
        <v>92</v>
      </c>
      <c r="I309" s="60" t="s">
        <v>93</v>
      </c>
      <c r="J309" s="60" t="s">
        <v>94</v>
      </c>
    </row>
    <row r="310" spans="1:10" ht="30" x14ac:dyDescent="0.25">
      <c r="A310" s="61" t="s">
        <v>224</v>
      </c>
      <c r="B310" s="62" t="s">
        <v>208</v>
      </c>
      <c r="C310" s="62" t="s">
        <v>225</v>
      </c>
      <c r="D310" s="63">
        <v>1.03</v>
      </c>
      <c r="E310" s="63">
        <v>1</v>
      </c>
      <c r="F310" s="63">
        <v>25.31</v>
      </c>
      <c r="G310" s="63">
        <v>0</v>
      </c>
      <c r="H310" s="63">
        <v>25.31</v>
      </c>
      <c r="I310" s="63" t="s">
        <v>27</v>
      </c>
      <c r="J310" s="63">
        <v>26.068999999999999</v>
      </c>
    </row>
    <row r="311" spans="1:10" x14ac:dyDescent="0.25">
      <c r="A311" s="61" t="s">
        <v>226</v>
      </c>
      <c r="B311" s="62" t="s">
        <v>58</v>
      </c>
      <c r="C311" s="62" t="s">
        <v>227</v>
      </c>
      <c r="D311" s="63">
        <v>7.0000000000000007E-2</v>
      </c>
      <c r="E311" s="63">
        <v>1</v>
      </c>
      <c r="F311" s="63">
        <v>19.23</v>
      </c>
      <c r="G311" s="63">
        <v>0</v>
      </c>
      <c r="H311" s="63">
        <v>19.23</v>
      </c>
      <c r="I311" s="63" t="s">
        <v>27</v>
      </c>
      <c r="J311" s="63">
        <v>1.3460000000000001</v>
      </c>
    </row>
    <row r="312" spans="1:10" x14ac:dyDescent="0.25">
      <c r="A312" s="254" t="s">
        <v>100</v>
      </c>
      <c r="B312" s="255"/>
      <c r="C312" s="255"/>
      <c r="D312" s="255"/>
      <c r="E312" s="255"/>
      <c r="F312" s="255"/>
      <c r="G312" s="255"/>
      <c r="H312" s="255"/>
      <c r="I312" s="256"/>
      <c r="J312" s="64">
        <v>27.42</v>
      </c>
    </row>
    <row r="313" spans="1:10" x14ac:dyDescent="0.25">
      <c r="A313" s="257"/>
      <c r="B313" s="257"/>
      <c r="C313" s="257"/>
      <c r="D313" s="257"/>
      <c r="E313" s="257"/>
      <c r="F313" s="257"/>
      <c r="G313" s="257"/>
      <c r="H313" s="257"/>
      <c r="I313" s="257"/>
      <c r="J313" s="257"/>
    </row>
    <row r="314" spans="1:10" x14ac:dyDescent="0.25">
      <c r="A314" s="258" t="s">
        <v>101</v>
      </c>
      <c r="B314" s="258"/>
      <c r="C314" s="258"/>
      <c r="D314" s="258"/>
      <c r="E314" s="258"/>
    </row>
    <row r="315" spans="1:10" x14ac:dyDescent="0.25">
      <c r="A315" s="259" t="s">
        <v>102</v>
      </c>
      <c r="B315" s="260"/>
      <c r="C315" s="261"/>
      <c r="D315" s="60" t="s">
        <v>103</v>
      </c>
      <c r="E315" s="60" t="s">
        <v>104</v>
      </c>
    </row>
    <row r="316" spans="1:10" x14ac:dyDescent="0.25">
      <c r="A316" s="245" t="s">
        <v>105</v>
      </c>
      <c r="B316" s="246"/>
      <c r="C316" s="247"/>
      <c r="D316" s="248">
        <v>157.27000000000001</v>
      </c>
      <c r="E316" s="65">
        <v>17.63</v>
      </c>
    </row>
    <row r="317" spans="1:10" x14ac:dyDescent="0.25">
      <c r="A317" s="245" t="s">
        <v>106</v>
      </c>
      <c r="B317" s="246"/>
      <c r="C317" s="247"/>
      <c r="D317" s="262"/>
      <c r="E317" s="65">
        <v>27.42</v>
      </c>
    </row>
    <row r="318" spans="1:10" x14ac:dyDescent="0.25">
      <c r="A318" s="245" t="s">
        <v>107</v>
      </c>
      <c r="B318" s="246"/>
      <c r="C318" s="247"/>
      <c r="D318" s="262"/>
      <c r="E318" s="65">
        <v>0</v>
      </c>
    </row>
    <row r="319" spans="1:10" x14ac:dyDescent="0.25">
      <c r="A319" s="245" t="s">
        <v>108</v>
      </c>
      <c r="B319" s="246"/>
      <c r="C319" s="247"/>
      <c r="D319" s="262"/>
      <c r="E319" s="65">
        <v>1</v>
      </c>
    </row>
    <row r="320" spans="1:10" x14ac:dyDescent="0.25">
      <c r="A320" s="245" t="s">
        <v>109</v>
      </c>
      <c r="B320" s="246"/>
      <c r="C320" s="247"/>
      <c r="D320" s="262"/>
      <c r="E320" s="65">
        <v>17.63</v>
      </c>
    </row>
    <row r="321" spans="1:10" x14ac:dyDescent="0.25">
      <c r="A321" s="245" t="s">
        <v>110</v>
      </c>
      <c r="B321" s="246"/>
      <c r="C321" s="247"/>
      <c r="D321" s="262"/>
      <c r="E321" s="65">
        <v>17.63</v>
      </c>
    </row>
    <row r="322" spans="1:10" x14ac:dyDescent="0.25">
      <c r="A322" s="245" t="s">
        <v>111</v>
      </c>
      <c r="B322" s="246"/>
      <c r="C322" s="247"/>
      <c r="D322" s="249"/>
      <c r="E322" s="65">
        <v>45.05</v>
      </c>
    </row>
    <row r="323" spans="1:10" x14ac:dyDescent="0.25">
      <c r="A323" s="245" t="s">
        <v>112</v>
      </c>
      <c r="B323" s="246"/>
      <c r="C323" s="247"/>
      <c r="D323" s="248">
        <v>30.9</v>
      </c>
      <c r="E323" s="65">
        <v>0</v>
      </c>
    </row>
    <row r="324" spans="1:10" x14ac:dyDescent="0.25">
      <c r="A324" s="250" t="s">
        <v>113</v>
      </c>
      <c r="B324" s="251"/>
      <c r="C324" s="252"/>
      <c r="D324" s="249"/>
      <c r="E324" s="66">
        <f>E322*1.309</f>
        <v>58.970449999999992</v>
      </c>
    </row>
    <row r="327" spans="1:10" ht="30.75" customHeight="1" x14ac:dyDescent="0.25">
      <c r="A327" s="258" t="s">
        <v>229</v>
      </c>
      <c r="B327" s="258"/>
      <c r="C327" s="258"/>
      <c r="D327" s="258"/>
      <c r="E327" s="258"/>
      <c r="F327" s="258"/>
      <c r="G327" s="258"/>
      <c r="H327" s="258" t="s">
        <v>80</v>
      </c>
      <c r="I327" s="258"/>
      <c r="J327" s="258"/>
    </row>
    <row r="328" spans="1:10" x14ac:dyDescent="0.25">
      <c r="A328" s="258" t="s">
        <v>81</v>
      </c>
      <c r="B328" s="258"/>
      <c r="C328" s="258" t="s">
        <v>230</v>
      </c>
      <c r="D328" s="258"/>
      <c r="E328" s="258" t="s">
        <v>83</v>
      </c>
      <c r="F328" s="258"/>
      <c r="G328" s="258"/>
      <c r="H328" s="258" t="s">
        <v>84</v>
      </c>
      <c r="I328" s="258"/>
      <c r="J328" s="258"/>
    </row>
    <row r="329" spans="1:10" ht="9.75" customHeight="1" x14ac:dyDescent="0.25">
      <c r="A329" s="253"/>
      <c r="B329" s="253"/>
      <c r="C329" s="253"/>
      <c r="D329" s="253"/>
      <c r="E329" s="253"/>
      <c r="F329" s="253"/>
      <c r="G329" s="253"/>
      <c r="H329" s="253"/>
      <c r="I329" s="253"/>
      <c r="J329" s="253"/>
    </row>
    <row r="330" spans="1:10" ht="30" x14ac:dyDescent="0.25">
      <c r="A330" s="58" t="s">
        <v>85</v>
      </c>
      <c r="B330" s="59" t="s">
        <v>86</v>
      </c>
      <c r="C330" s="59" t="s">
        <v>87</v>
      </c>
      <c r="D330" s="60" t="s">
        <v>88</v>
      </c>
      <c r="E330" s="60" t="s">
        <v>89</v>
      </c>
      <c r="F330" s="60" t="s">
        <v>90</v>
      </c>
      <c r="G330" s="60" t="s">
        <v>91</v>
      </c>
      <c r="H330" s="60" t="s">
        <v>92</v>
      </c>
      <c r="I330" s="60" t="s">
        <v>93</v>
      </c>
      <c r="J330" s="60" t="s">
        <v>94</v>
      </c>
    </row>
    <row r="331" spans="1:10" x14ac:dyDescent="0.25">
      <c r="A331" s="61" t="s">
        <v>95</v>
      </c>
      <c r="B331" s="62" t="s">
        <v>96</v>
      </c>
      <c r="C331" s="62" t="s">
        <v>97</v>
      </c>
      <c r="D331" s="63">
        <v>1.3785000000000001</v>
      </c>
      <c r="E331" s="63">
        <v>1</v>
      </c>
      <c r="F331" s="63">
        <v>7.43</v>
      </c>
      <c r="G331" s="63">
        <v>0</v>
      </c>
      <c r="H331" s="63">
        <v>19.12</v>
      </c>
      <c r="I331" s="63" t="s">
        <v>27</v>
      </c>
      <c r="J331" s="63">
        <v>26.356999999999999</v>
      </c>
    </row>
    <row r="332" spans="1:10" x14ac:dyDescent="0.25">
      <c r="A332" s="61" t="s">
        <v>98</v>
      </c>
      <c r="B332" s="62" t="s">
        <v>96</v>
      </c>
      <c r="C332" s="62" t="s">
        <v>99</v>
      </c>
      <c r="D332" s="63">
        <v>3.2210000000000001</v>
      </c>
      <c r="E332" s="63">
        <v>1</v>
      </c>
      <c r="F332" s="63">
        <v>5.46</v>
      </c>
      <c r="G332" s="63">
        <v>0</v>
      </c>
      <c r="H332" s="63">
        <v>14.05</v>
      </c>
      <c r="I332" s="63" t="s">
        <v>27</v>
      </c>
      <c r="J332" s="63">
        <v>45.255000000000003</v>
      </c>
    </row>
    <row r="333" spans="1:10" x14ac:dyDescent="0.25">
      <c r="A333" s="254" t="s">
        <v>100</v>
      </c>
      <c r="B333" s="255"/>
      <c r="C333" s="255"/>
      <c r="D333" s="255"/>
      <c r="E333" s="255"/>
      <c r="F333" s="255"/>
      <c r="G333" s="255"/>
      <c r="H333" s="255"/>
      <c r="I333" s="256"/>
      <c r="J333" s="64">
        <v>71.61</v>
      </c>
    </row>
    <row r="334" spans="1:10" ht="6" customHeight="1" x14ac:dyDescent="0.25">
      <c r="A334" s="257"/>
      <c r="B334" s="257"/>
      <c r="C334" s="257"/>
      <c r="D334" s="257"/>
      <c r="E334" s="257"/>
      <c r="F334" s="257"/>
      <c r="G334" s="257"/>
      <c r="H334" s="257"/>
      <c r="I334" s="257"/>
      <c r="J334" s="257"/>
    </row>
    <row r="335" spans="1:10" ht="30" x14ac:dyDescent="0.25">
      <c r="A335" s="58" t="s">
        <v>121</v>
      </c>
      <c r="B335" s="59" t="s">
        <v>86</v>
      </c>
      <c r="C335" s="59" t="s">
        <v>87</v>
      </c>
      <c r="D335" s="60" t="s">
        <v>88</v>
      </c>
      <c r="E335" s="60" t="s">
        <v>89</v>
      </c>
      <c r="F335" s="60" t="s">
        <v>90</v>
      </c>
      <c r="G335" s="60" t="s">
        <v>91</v>
      </c>
      <c r="H335" s="60" t="s">
        <v>92</v>
      </c>
      <c r="I335" s="60" t="s">
        <v>93</v>
      </c>
      <c r="J335" s="60" t="s">
        <v>94</v>
      </c>
    </row>
    <row r="336" spans="1:10" x14ac:dyDescent="0.25">
      <c r="A336" s="61" t="s">
        <v>147</v>
      </c>
      <c r="B336" s="62" t="s">
        <v>148</v>
      </c>
      <c r="C336" s="62" t="s">
        <v>149</v>
      </c>
      <c r="D336" s="63">
        <v>9.3064999999999995E-2</v>
      </c>
      <c r="E336" s="63">
        <v>1</v>
      </c>
      <c r="F336" s="63">
        <v>93.33</v>
      </c>
      <c r="G336" s="63">
        <v>0</v>
      </c>
      <c r="H336" s="63">
        <v>93.33</v>
      </c>
      <c r="I336" s="63" t="s">
        <v>27</v>
      </c>
      <c r="J336" s="63">
        <v>8.6859999999999999</v>
      </c>
    </row>
    <row r="337" spans="1:10" x14ac:dyDescent="0.25">
      <c r="A337" s="61" t="s">
        <v>150</v>
      </c>
      <c r="B337" s="62" t="s">
        <v>58</v>
      </c>
      <c r="C337" s="62" t="s">
        <v>151</v>
      </c>
      <c r="D337" s="63">
        <v>33.986249999999998</v>
      </c>
      <c r="E337" s="63">
        <v>1</v>
      </c>
      <c r="F337" s="63">
        <v>0.46</v>
      </c>
      <c r="G337" s="63">
        <v>0</v>
      </c>
      <c r="H337" s="63">
        <v>0.46</v>
      </c>
      <c r="I337" s="63" t="s">
        <v>27</v>
      </c>
      <c r="J337" s="63">
        <v>15.634</v>
      </c>
    </row>
    <row r="338" spans="1:10" x14ac:dyDescent="0.25">
      <c r="A338" s="61" t="s">
        <v>231</v>
      </c>
      <c r="B338" s="62" t="s">
        <v>148</v>
      </c>
      <c r="C338" s="62" t="s">
        <v>232</v>
      </c>
      <c r="D338" s="63">
        <v>3.3915000000000001E-2</v>
      </c>
      <c r="E338" s="63">
        <v>1</v>
      </c>
      <c r="F338" s="63">
        <v>102.66</v>
      </c>
      <c r="G338" s="63">
        <v>0</v>
      </c>
      <c r="H338" s="63">
        <v>102.66</v>
      </c>
      <c r="I338" s="63" t="s">
        <v>27</v>
      </c>
      <c r="J338" s="63">
        <v>3.4820000000000002</v>
      </c>
    </row>
    <row r="339" spans="1:10" x14ac:dyDescent="0.25">
      <c r="A339" s="61" t="s">
        <v>233</v>
      </c>
      <c r="B339" s="62" t="s">
        <v>148</v>
      </c>
      <c r="C339" s="62" t="s">
        <v>234</v>
      </c>
      <c r="D339" s="63">
        <v>3.3915000000000001E-2</v>
      </c>
      <c r="E339" s="63">
        <v>1</v>
      </c>
      <c r="F339" s="63">
        <v>102.66</v>
      </c>
      <c r="G339" s="63">
        <v>0</v>
      </c>
      <c r="H339" s="63">
        <v>102.66</v>
      </c>
      <c r="I339" s="63" t="s">
        <v>27</v>
      </c>
      <c r="J339" s="63">
        <v>3.4820000000000002</v>
      </c>
    </row>
    <row r="340" spans="1:10" x14ac:dyDescent="0.25">
      <c r="A340" s="254" t="s">
        <v>100</v>
      </c>
      <c r="B340" s="255"/>
      <c r="C340" s="255"/>
      <c r="D340" s="255"/>
      <c r="E340" s="255"/>
      <c r="F340" s="255"/>
      <c r="G340" s="255"/>
      <c r="H340" s="255"/>
      <c r="I340" s="256"/>
      <c r="J340" s="64">
        <v>31.28</v>
      </c>
    </row>
    <row r="341" spans="1:10" x14ac:dyDescent="0.25">
      <c r="A341" s="257"/>
      <c r="B341" s="257"/>
      <c r="C341" s="257"/>
      <c r="D341" s="257"/>
      <c r="E341" s="257"/>
      <c r="F341" s="257"/>
      <c r="G341" s="257"/>
      <c r="H341" s="257"/>
      <c r="I341" s="257"/>
      <c r="J341" s="257"/>
    </row>
    <row r="342" spans="1:10" ht="30" x14ac:dyDescent="0.25">
      <c r="A342" s="58" t="s">
        <v>235</v>
      </c>
      <c r="B342" s="59" t="s">
        <v>86</v>
      </c>
      <c r="C342" s="59" t="s">
        <v>87</v>
      </c>
      <c r="D342" s="60" t="s">
        <v>88</v>
      </c>
      <c r="E342" s="60" t="s">
        <v>89</v>
      </c>
      <c r="F342" s="60" t="s">
        <v>90</v>
      </c>
      <c r="G342" s="60" t="s">
        <v>91</v>
      </c>
      <c r="H342" s="60" t="s">
        <v>92</v>
      </c>
      <c r="I342" s="60" t="s">
        <v>93</v>
      </c>
      <c r="J342" s="60" t="s">
        <v>94</v>
      </c>
    </row>
    <row r="343" spans="1:10" x14ac:dyDescent="0.25">
      <c r="A343" s="61" t="s">
        <v>236</v>
      </c>
      <c r="B343" s="62" t="s">
        <v>96</v>
      </c>
      <c r="C343" s="62" t="s">
        <v>237</v>
      </c>
      <c r="D343" s="63">
        <v>6.3725000000000004E-2</v>
      </c>
      <c r="E343" s="63">
        <v>1</v>
      </c>
      <c r="F343" s="63">
        <v>34.29</v>
      </c>
      <c r="G343" s="63">
        <v>14.08</v>
      </c>
      <c r="H343" s="63">
        <v>34.29</v>
      </c>
      <c r="I343" s="63" t="s">
        <v>27</v>
      </c>
      <c r="J343" s="63">
        <v>2.1850000000000001</v>
      </c>
    </row>
    <row r="344" spans="1:10" x14ac:dyDescent="0.25">
      <c r="A344" s="254" t="s">
        <v>100</v>
      </c>
      <c r="B344" s="255"/>
      <c r="C344" s="255"/>
      <c r="D344" s="255"/>
      <c r="E344" s="255"/>
      <c r="F344" s="255"/>
      <c r="G344" s="255"/>
      <c r="H344" s="255"/>
      <c r="I344" s="256"/>
      <c r="J344" s="64">
        <v>2.1800000000000002</v>
      </c>
    </row>
    <row r="345" spans="1:10" ht="11.25" customHeight="1" x14ac:dyDescent="0.25">
      <c r="A345" s="257"/>
      <c r="B345" s="257"/>
      <c r="C345" s="257"/>
      <c r="D345" s="257"/>
      <c r="E345" s="257"/>
      <c r="F345" s="257"/>
      <c r="G345" s="257"/>
      <c r="H345" s="257"/>
      <c r="I345" s="257"/>
      <c r="J345" s="257"/>
    </row>
    <row r="346" spans="1:10" x14ac:dyDescent="0.25">
      <c r="A346" s="258" t="s">
        <v>101</v>
      </c>
      <c r="B346" s="258"/>
      <c r="C346" s="258"/>
      <c r="D346" s="258"/>
      <c r="E346" s="258"/>
    </row>
    <row r="347" spans="1:10" x14ac:dyDescent="0.25">
      <c r="A347" s="259" t="s">
        <v>102</v>
      </c>
      <c r="B347" s="260"/>
      <c r="C347" s="261"/>
      <c r="D347" s="60" t="s">
        <v>103</v>
      </c>
      <c r="E347" s="60" t="s">
        <v>104</v>
      </c>
    </row>
    <row r="348" spans="1:10" x14ac:dyDescent="0.25">
      <c r="A348" s="245" t="s">
        <v>105</v>
      </c>
      <c r="B348" s="246"/>
      <c r="C348" s="247"/>
      <c r="D348" s="248">
        <v>157.27000000000001</v>
      </c>
      <c r="E348" s="65">
        <v>71.61</v>
      </c>
    </row>
    <row r="349" spans="1:10" x14ac:dyDescent="0.25">
      <c r="A349" s="245" t="s">
        <v>106</v>
      </c>
      <c r="B349" s="246"/>
      <c r="C349" s="247"/>
      <c r="D349" s="262"/>
      <c r="E349" s="65">
        <v>31.28</v>
      </c>
    </row>
    <row r="350" spans="1:10" x14ac:dyDescent="0.25">
      <c r="A350" s="245" t="s">
        <v>107</v>
      </c>
      <c r="B350" s="246"/>
      <c r="C350" s="247"/>
      <c r="D350" s="262"/>
      <c r="E350" s="65">
        <v>2.19</v>
      </c>
    </row>
    <row r="351" spans="1:10" x14ac:dyDescent="0.25">
      <c r="A351" s="245" t="s">
        <v>108</v>
      </c>
      <c r="B351" s="246"/>
      <c r="C351" s="247"/>
      <c r="D351" s="262"/>
      <c r="E351" s="65">
        <v>1</v>
      </c>
    </row>
    <row r="352" spans="1:10" x14ac:dyDescent="0.25">
      <c r="A352" s="245" t="s">
        <v>109</v>
      </c>
      <c r="B352" s="246"/>
      <c r="C352" s="247"/>
      <c r="D352" s="262"/>
      <c r="E352" s="65">
        <v>73.8</v>
      </c>
    </row>
    <row r="353" spans="1:10" x14ac:dyDescent="0.25">
      <c r="A353" s="245" t="s">
        <v>110</v>
      </c>
      <c r="B353" s="246"/>
      <c r="C353" s="247"/>
      <c r="D353" s="262"/>
      <c r="E353" s="65">
        <v>73.8</v>
      </c>
    </row>
    <row r="354" spans="1:10" x14ac:dyDescent="0.25">
      <c r="A354" s="245" t="s">
        <v>111</v>
      </c>
      <c r="B354" s="246"/>
      <c r="C354" s="247"/>
      <c r="D354" s="249"/>
      <c r="E354" s="65">
        <v>105.08</v>
      </c>
    </row>
    <row r="355" spans="1:10" x14ac:dyDescent="0.25">
      <c r="A355" s="245" t="s">
        <v>112</v>
      </c>
      <c r="B355" s="246"/>
      <c r="C355" s="247"/>
      <c r="D355" s="248">
        <v>30.9</v>
      </c>
      <c r="E355" s="65">
        <v>0</v>
      </c>
    </row>
    <row r="356" spans="1:10" x14ac:dyDescent="0.25">
      <c r="A356" s="250" t="s">
        <v>113</v>
      </c>
      <c r="B356" s="251"/>
      <c r="C356" s="252"/>
      <c r="D356" s="249"/>
      <c r="E356" s="66">
        <f>E354*1.309</f>
        <v>137.54971999999998</v>
      </c>
    </row>
    <row r="359" spans="1:10" x14ac:dyDescent="0.25">
      <c r="A359" s="258" t="s">
        <v>240</v>
      </c>
      <c r="B359" s="258"/>
      <c r="C359" s="258"/>
      <c r="D359" s="258"/>
      <c r="E359" s="258"/>
      <c r="F359" s="258"/>
      <c r="G359" s="258"/>
      <c r="H359" s="258" t="s">
        <v>201</v>
      </c>
      <c r="I359" s="258"/>
      <c r="J359" s="258"/>
    </row>
    <row r="360" spans="1:10" x14ac:dyDescent="0.25">
      <c r="A360" s="258" t="s">
        <v>81</v>
      </c>
      <c r="B360" s="258"/>
      <c r="C360" s="258" t="s">
        <v>241</v>
      </c>
      <c r="D360" s="258"/>
      <c r="E360" s="258" t="s">
        <v>83</v>
      </c>
      <c r="F360" s="258"/>
      <c r="G360" s="258"/>
      <c r="H360" s="258" t="s">
        <v>163</v>
      </c>
      <c r="I360" s="258"/>
      <c r="J360" s="258"/>
    </row>
    <row r="361" spans="1:10" x14ac:dyDescent="0.25">
      <c r="A361" s="253"/>
      <c r="B361" s="253"/>
      <c r="C361" s="253"/>
      <c r="D361" s="253"/>
      <c r="E361" s="253"/>
      <c r="F361" s="253"/>
      <c r="G361" s="253"/>
      <c r="H361" s="253"/>
      <c r="I361" s="253"/>
      <c r="J361" s="253"/>
    </row>
    <row r="362" spans="1:10" ht="30" x14ac:dyDescent="0.25">
      <c r="A362" s="58" t="s">
        <v>85</v>
      </c>
      <c r="B362" s="59" t="s">
        <v>86</v>
      </c>
      <c r="C362" s="59" t="s">
        <v>87</v>
      </c>
      <c r="D362" s="60" t="s">
        <v>88</v>
      </c>
      <c r="E362" s="60" t="s">
        <v>89</v>
      </c>
      <c r="F362" s="60" t="s">
        <v>90</v>
      </c>
      <c r="G362" s="60" t="s">
        <v>91</v>
      </c>
      <c r="H362" s="60" t="s">
        <v>92</v>
      </c>
      <c r="I362" s="60" t="s">
        <v>93</v>
      </c>
      <c r="J362" s="60" t="s">
        <v>94</v>
      </c>
    </row>
    <row r="363" spans="1:10" x14ac:dyDescent="0.25">
      <c r="A363" s="61" t="s">
        <v>184</v>
      </c>
      <c r="B363" s="62" t="s">
        <v>96</v>
      </c>
      <c r="C363" s="62" t="s">
        <v>185</v>
      </c>
      <c r="D363" s="63">
        <v>2.6964000000000001</v>
      </c>
      <c r="E363" s="63">
        <v>1</v>
      </c>
      <c r="F363" s="63">
        <v>6.27</v>
      </c>
      <c r="G363" s="63">
        <v>0</v>
      </c>
      <c r="H363" s="63">
        <v>16.13</v>
      </c>
      <c r="I363" s="63" t="s">
        <v>27</v>
      </c>
      <c r="J363" s="63">
        <v>43.493000000000002</v>
      </c>
    </row>
    <row r="364" spans="1:10" x14ac:dyDescent="0.25">
      <c r="A364" s="61" t="s">
        <v>242</v>
      </c>
      <c r="B364" s="62" t="s">
        <v>96</v>
      </c>
      <c r="C364" s="62" t="s">
        <v>243</v>
      </c>
      <c r="D364" s="63">
        <v>2.5379999999999998</v>
      </c>
      <c r="E364" s="63">
        <v>1</v>
      </c>
      <c r="F364" s="63">
        <v>7.43</v>
      </c>
      <c r="G364" s="63">
        <v>0</v>
      </c>
      <c r="H364" s="63">
        <v>19.12</v>
      </c>
      <c r="I364" s="63" t="s">
        <v>27</v>
      </c>
      <c r="J364" s="63">
        <v>48.527000000000001</v>
      </c>
    </row>
    <row r="365" spans="1:10" x14ac:dyDescent="0.25">
      <c r="A365" s="61" t="s">
        <v>244</v>
      </c>
      <c r="B365" s="62" t="s">
        <v>96</v>
      </c>
      <c r="C365" s="62" t="s">
        <v>245</v>
      </c>
      <c r="D365" s="63">
        <v>0.15840000000000001</v>
      </c>
      <c r="E365" s="63">
        <v>1</v>
      </c>
      <c r="F365" s="63">
        <v>7.43</v>
      </c>
      <c r="G365" s="63">
        <v>0</v>
      </c>
      <c r="H365" s="63">
        <v>19.12</v>
      </c>
      <c r="I365" s="63" t="s">
        <v>27</v>
      </c>
      <c r="J365" s="63">
        <v>3.0289999999999999</v>
      </c>
    </row>
    <row r="366" spans="1:10" x14ac:dyDescent="0.25">
      <c r="A366" s="61" t="s">
        <v>98</v>
      </c>
      <c r="B366" s="62" t="s">
        <v>96</v>
      </c>
      <c r="C366" s="62" t="s">
        <v>99</v>
      </c>
      <c r="D366" s="63">
        <v>0.36299999999999999</v>
      </c>
      <c r="E366" s="63">
        <v>1</v>
      </c>
      <c r="F366" s="63">
        <v>5.46</v>
      </c>
      <c r="G366" s="63">
        <v>0</v>
      </c>
      <c r="H366" s="63">
        <v>14.05</v>
      </c>
      <c r="I366" s="63" t="s">
        <v>27</v>
      </c>
      <c r="J366" s="63">
        <v>5.0999999999999996</v>
      </c>
    </row>
    <row r="367" spans="1:10" x14ac:dyDescent="0.25">
      <c r="A367" s="254" t="s">
        <v>100</v>
      </c>
      <c r="B367" s="255"/>
      <c r="C367" s="255"/>
      <c r="D367" s="255"/>
      <c r="E367" s="255"/>
      <c r="F367" s="255"/>
      <c r="G367" s="255"/>
      <c r="H367" s="255"/>
      <c r="I367" s="256"/>
      <c r="J367" s="64">
        <v>100.15</v>
      </c>
    </row>
    <row r="368" spans="1:10" x14ac:dyDescent="0.25">
      <c r="A368" s="257"/>
      <c r="B368" s="257"/>
      <c r="C368" s="257"/>
      <c r="D368" s="257"/>
      <c r="E368" s="257"/>
      <c r="F368" s="257"/>
      <c r="G368" s="257"/>
      <c r="H368" s="257"/>
      <c r="I368" s="257"/>
      <c r="J368" s="257"/>
    </row>
    <row r="369" spans="1:10" ht="30" x14ac:dyDescent="0.25">
      <c r="A369" s="58" t="s">
        <v>121</v>
      </c>
      <c r="B369" s="59" t="s">
        <v>86</v>
      </c>
      <c r="C369" s="59" t="s">
        <v>87</v>
      </c>
      <c r="D369" s="60" t="s">
        <v>88</v>
      </c>
      <c r="E369" s="60" t="s">
        <v>89</v>
      </c>
      <c r="F369" s="60" t="s">
        <v>90</v>
      </c>
      <c r="G369" s="60" t="s">
        <v>91</v>
      </c>
      <c r="H369" s="60" t="s">
        <v>92</v>
      </c>
      <c r="I369" s="60" t="s">
        <v>93</v>
      </c>
      <c r="J369" s="60" t="s">
        <v>94</v>
      </c>
    </row>
    <row r="370" spans="1:10" x14ac:dyDescent="0.25">
      <c r="A370" s="61" t="s">
        <v>147</v>
      </c>
      <c r="B370" s="62" t="s">
        <v>148</v>
      </c>
      <c r="C370" s="62" t="s">
        <v>149</v>
      </c>
      <c r="D370" s="63">
        <v>3.7600000000000001E-2</v>
      </c>
      <c r="E370" s="63">
        <v>1</v>
      </c>
      <c r="F370" s="63">
        <v>93.33</v>
      </c>
      <c r="G370" s="63">
        <v>0</v>
      </c>
      <c r="H370" s="63">
        <v>93.33</v>
      </c>
      <c r="I370" s="63" t="s">
        <v>27</v>
      </c>
      <c r="J370" s="63">
        <v>3.5089999999999999</v>
      </c>
    </row>
    <row r="371" spans="1:10" x14ac:dyDescent="0.25">
      <c r="A371" s="61" t="s">
        <v>150</v>
      </c>
      <c r="B371" s="62" t="s">
        <v>58</v>
      </c>
      <c r="C371" s="62" t="s">
        <v>151</v>
      </c>
      <c r="D371" s="63">
        <v>20.582100000000001</v>
      </c>
      <c r="E371" s="63">
        <v>1</v>
      </c>
      <c r="F371" s="63">
        <v>0.46</v>
      </c>
      <c r="G371" s="63">
        <v>0</v>
      </c>
      <c r="H371" s="63">
        <v>0.46</v>
      </c>
      <c r="I371" s="63" t="s">
        <v>27</v>
      </c>
      <c r="J371" s="63">
        <v>9.468</v>
      </c>
    </row>
    <row r="372" spans="1:10" x14ac:dyDescent="0.25">
      <c r="A372" s="61" t="s">
        <v>231</v>
      </c>
      <c r="B372" s="62" t="s">
        <v>148</v>
      </c>
      <c r="C372" s="62" t="s">
        <v>232</v>
      </c>
      <c r="D372" s="63">
        <v>1.5900000000000001E-2</v>
      </c>
      <c r="E372" s="63">
        <v>1</v>
      </c>
      <c r="F372" s="63">
        <v>102.66</v>
      </c>
      <c r="G372" s="63">
        <v>0</v>
      </c>
      <c r="H372" s="63">
        <v>102.66</v>
      </c>
      <c r="I372" s="63" t="s">
        <v>27</v>
      </c>
      <c r="J372" s="63">
        <v>1.6319999999999999</v>
      </c>
    </row>
    <row r="373" spans="1:10" x14ac:dyDescent="0.25">
      <c r="A373" s="61" t="s">
        <v>233</v>
      </c>
      <c r="B373" s="62" t="s">
        <v>148</v>
      </c>
      <c r="C373" s="62" t="s">
        <v>234</v>
      </c>
      <c r="D373" s="63">
        <v>3.7199999999999997E-2</v>
      </c>
      <c r="E373" s="63">
        <v>1</v>
      </c>
      <c r="F373" s="63">
        <v>102.66</v>
      </c>
      <c r="G373" s="63">
        <v>0</v>
      </c>
      <c r="H373" s="63">
        <v>102.66</v>
      </c>
      <c r="I373" s="63" t="s">
        <v>27</v>
      </c>
      <c r="J373" s="63">
        <v>3.819</v>
      </c>
    </row>
    <row r="374" spans="1:10" x14ac:dyDescent="0.25">
      <c r="A374" s="61" t="s">
        <v>246</v>
      </c>
      <c r="B374" s="62" t="s">
        <v>208</v>
      </c>
      <c r="C374" s="62" t="s">
        <v>247</v>
      </c>
      <c r="D374" s="63">
        <v>2.8763999999999998</v>
      </c>
      <c r="E374" s="63">
        <v>1</v>
      </c>
      <c r="F374" s="63">
        <v>6.42</v>
      </c>
      <c r="G374" s="63">
        <v>0</v>
      </c>
      <c r="H374" s="63">
        <v>6.42</v>
      </c>
      <c r="I374" s="63" t="s">
        <v>27</v>
      </c>
      <c r="J374" s="63">
        <v>18.466000000000001</v>
      </c>
    </row>
    <row r="375" spans="1:10" ht="30" x14ac:dyDescent="0.25">
      <c r="A375" s="61" t="s">
        <v>248</v>
      </c>
      <c r="B375" s="62" t="s">
        <v>175</v>
      </c>
      <c r="C375" s="62" t="s">
        <v>249</v>
      </c>
      <c r="D375" s="63">
        <v>0.90239999999999998</v>
      </c>
      <c r="E375" s="63">
        <v>1</v>
      </c>
      <c r="F375" s="63">
        <v>46.12</v>
      </c>
      <c r="G375" s="63">
        <v>0</v>
      </c>
      <c r="H375" s="63">
        <v>46.12</v>
      </c>
      <c r="I375" s="63" t="s">
        <v>27</v>
      </c>
      <c r="J375" s="63">
        <v>41.619</v>
      </c>
    </row>
    <row r="376" spans="1:10" x14ac:dyDescent="0.25">
      <c r="A376" s="61" t="s">
        <v>250</v>
      </c>
      <c r="B376" s="62" t="s">
        <v>175</v>
      </c>
      <c r="C376" s="62" t="s">
        <v>251</v>
      </c>
      <c r="D376" s="63">
        <v>0.80840000000000001</v>
      </c>
      <c r="E376" s="63">
        <v>1</v>
      </c>
      <c r="F376" s="63">
        <v>33.57</v>
      </c>
      <c r="G376" s="63">
        <v>0</v>
      </c>
      <c r="H376" s="63">
        <v>33.57</v>
      </c>
      <c r="I376" s="63" t="s">
        <v>27</v>
      </c>
      <c r="J376" s="63">
        <v>27.138000000000002</v>
      </c>
    </row>
    <row r="377" spans="1:10" x14ac:dyDescent="0.25">
      <c r="A377" s="61" t="s">
        <v>252</v>
      </c>
      <c r="B377" s="62" t="s">
        <v>58</v>
      </c>
      <c r="C377" s="62" t="s">
        <v>253</v>
      </c>
      <c r="D377" s="63">
        <v>2.2770000000000001</v>
      </c>
      <c r="E377" s="63">
        <v>1</v>
      </c>
      <c r="F377" s="63">
        <v>9.3699999999999992</v>
      </c>
      <c r="G377" s="63">
        <v>0</v>
      </c>
      <c r="H377" s="63">
        <v>9.3699999999999992</v>
      </c>
      <c r="I377" s="63" t="s">
        <v>27</v>
      </c>
      <c r="J377" s="63">
        <v>21.335000000000001</v>
      </c>
    </row>
    <row r="378" spans="1:10" x14ac:dyDescent="0.25">
      <c r="A378" s="61" t="s">
        <v>254</v>
      </c>
      <c r="B378" s="62" t="s">
        <v>58</v>
      </c>
      <c r="C378" s="62" t="s">
        <v>255</v>
      </c>
      <c r="D378" s="63">
        <v>0.47</v>
      </c>
      <c r="E378" s="63">
        <v>1</v>
      </c>
      <c r="F378" s="63">
        <v>16.88</v>
      </c>
      <c r="G378" s="63">
        <v>0</v>
      </c>
      <c r="H378" s="63">
        <v>16.88</v>
      </c>
      <c r="I378" s="63" t="s">
        <v>27</v>
      </c>
      <c r="J378" s="63">
        <v>7.9340000000000002</v>
      </c>
    </row>
    <row r="379" spans="1:10" x14ac:dyDescent="0.25">
      <c r="A379" s="61" t="s">
        <v>256</v>
      </c>
      <c r="B379" s="62" t="s">
        <v>58</v>
      </c>
      <c r="C379" s="62" t="s">
        <v>257</v>
      </c>
      <c r="D379" s="63">
        <v>3.9600000000000003E-2</v>
      </c>
      <c r="E379" s="63">
        <v>1</v>
      </c>
      <c r="F379" s="63">
        <v>21.8</v>
      </c>
      <c r="G379" s="63">
        <v>0</v>
      </c>
      <c r="H379" s="63">
        <v>21.8</v>
      </c>
      <c r="I379" s="63" t="s">
        <v>27</v>
      </c>
      <c r="J379" s="63">
        <v>0.86299999999999999</v>
      </c>
    </row>
    <row r="380" spans="1:10" x14ac:dyDescent="0.25">
      <c r="A380" s="61" t="s">
        <v>258</v>
      </c>
      <c r="B380" s="62" t="s">
        <v>189</v>
      </c>
      <c r="C380" s="62" t="s">
        <v>259</v>
      </c>
      <c r="D380" s="63">
        <v>0.188</v>
      </c>
      <c r="E380" s="63">
        <v>1</v>
      </c>
      <c r="F380" s="63">
        <v>10.14</v>
      </c>
      <c r="G380" s="63">
        <v>0</v>
      </c>
      <c r="H380" s="63">
        <v>10.14</v>
      </c>
      <c r="I380" s="63" t="s">
        <v>27</v>
      </c>
      <c r="J380" s="63">
        <v>1.9059999999999999</v>
      </c>
    </row>
    <row r="381" spans="1:10" x14ac:dyDescent="0.25">
      <c r="A381" s="254" t="s">
        <v>100</v>
      </c>
      <c r="B381" s="255"/>
      <c r="C381" s="255"/>
      <c r="D381" s="255"/>
      <c r="E381" s="255"/>
      <c r="F381" s="255"/>
      <c r="G381" s="255"/>
      <c r="H381" s="255"/>
      <c r="I381" s="256"/>
      <c r="J381" s="64">
        <v>137.69</v>
      </c>
    </row>
    <row r="382" spans="1:10" x14ac:dyDescent="0.25">
      <c r="A382" s="257"/>
      <c r="B382" s="257"/>
      <c r="C382" s="257"/>
      <c r="D382" s="257"/>
      <c r="E382" s="257"/>
      <c r="F382" s="257"/>
      <c r="G382" s="257"/>
      <c r="H382" s="257"/>
      <c r="I382" s="257"/>
      <c r="J382" s="257"/>
    </row>
    <row r="383" spans="1:10" ht="30" x14ac:dyDescent="0.25">
      <c r="A383" s="58" t="s">
        <v>235</v>
      </c>
      <c r="B383" s="59" t="s">
        <v>86</v>
      </c>
      <c r="C383" s="59" t="s">
        <v>87</v>
      </c>
      <c r="D383" s="60" t="s">
        <v>88</v>
      </c>
      <c r="E383" s="60" t="s">
        <v>89</v>
      </c>
      <c r="F383" s="60" t="s">
        <v>90</v>
      </c>
      <c r="G383" s="60" t="s">
        <v>91</v>
      </c>
      <c r="H383" s="60" t="s">
        <v>92</v>
      </c>
      <c r="I383" s="60" t="s">
        <v>93</v>
      </c>
      <c r="J383" s="60" t="s">
        <v>94</v>
      </c>
    </row>
    <row r="384" spans="1:10" x14ac:dyDescent="0.25">
      <c r="A384" s="61" t="s">
        <v>236</v>
      </c>
      <c r="B384" s="62" t="s">
        <v>96</v>
      </c>
      <c r="C384" s="62" t="s">
        <v>237</v>
      </c>
      <c r="D384" s="63">
        <v>4.3200000000000002E-2</v>
      </c>
      <c r="E384" s="63">
        <v>1</v>
      </c>
      <c r="F384" s="63">
        <v>34.29</v>
      </c>
      <c r="G384" s="63">
        <v>14.08</v>
      </c>
      <c r="H384" s="63">
        <v>34.29</v>
      </c>
      <c r="I384" s="63" t="s">
        <v>27</v>
      </c>
      <c r="J384" s="63">
        <v>1.4810000000000001</v>
      </c>
    </row>
    <row r="385" spans="1:10" x14ac:dyDescent="0.25">
      <c r="A385" s="254" t="s">
        <v>100</v>
      </c>
      <c r="B385" s="255"/>
      <c r="C385" s="255"/>
      <c r="D385" s="255"/>
      <c r="E385" s="255"/>
      <c r="F385" s="255"/>
      <c r="G385" s="255"/>
      <c r="H385" s="255"/>
      <c r="I385" s="256"/>
      <c r="J385" s="64">
        <v>1.48</v>
      </c>
    </row>
    <row r="386" spans="1:10" x14ac:dyDescent="0.25">
      <c r="A386" s="257"/>
      <c r="B386" s="257"/>
      <c r="C386" s="257"/>
      <c r="D386" s="257"/>
      <c r="E386" s="257"/>
      <c r="F386" s="257"/>
      <c r="G386" s="257"/>
      <c r="H386" s="257"/>
      <c r="I386" s="257"/>
      <c r="J386" s="257"/>
    </row>
    <row r="387" spans="1:10" x14ac:dyDescent="0.25">
      <c r="A387" s="258" t="s">
        <v>101</v>
      </c>
      <c r="B387" s="258"/>
      <c r="C387" s="258"/>
      <c r="D387" s="258"/>
      <c r="E387" s="258"/>
    </row>
    <row r="388" spans="1:10" x14ac:dyDescent="0.25">
      <c r="A388" s="259" t="s">
        <v>102</v>
      </c>
      <c r="B388" s="260"/>
      <c r="C388" s="261"/>
      <c r="D388" s="60" t="s">
        <v>103</v>
      </c>
      <c r="E388" s="60" t="s">
        <v>104</v>
      </c>
    </row>
    <row r="389" spans="1:10" x14ac:dyDescent="0.25">
      <c r="A389" s="245" t="s">
        <v>105</v>
      </c>
      <c r="B389" s="246"/>
      <c r="C389" s="247"/>
      <c r="D389" s="248">
        <v>157.27000000000001</v>
      </c>
      <c r="E389" s="65">
        <v>100.15</v>
      </c>
    </row>
    <row r="390" spans="1:10" x14ac:dyDescent="0.25">
      <c r="A390" s="245" t="s">
        <v>106</v>
      </c>
      <c r="B390" s="246"/>
      <c r="C390" s="247"/>
      <c r="D390" s="262"/>
      <c r="E390" s="65">
        <v>137.69</v>
      </c>
    </row>
    <row r="391" spans="1:10" x14ac:dyDescent="0.25">
      <c r="A391" s="245" t="s">
        <v>107</v>
      </c>
      <c r="B391" s="246"/>
      <c r="C391" s="247"/>
      <c r="D391" s="262"/>
      <c r="E391" s="65">
        <v>1.48</v>
      </c>
    </row>
    <row r="392" spans="1:10" x14ac:dyDescent="0.25">
      <c r="A392" s="245" t="s">
        <v>108</v>
      </c>
      <c r="B392" s="246"/>
      <c r="C392" s="247"/>
      <c r="D392" s="262"/>
      <c r="E392" s="65">
        <v>1</v>
      </c>
    </row>
    <row r="393" spans="1:10" x14ac:dyDescent="0.25">
      <c r="A393" s="245" t="s">
        <v>109</v>
      </c>
      <c r="B393" s="246"/>
      <c r="C393" s="247"/>
      <c r="D393" s="262"/>
      <c r="E393" s="65">
        <v>101.63</v>
      </c>
    </row>
    <row r="394" spans="1:10" x14ac:dyDescent="0.25">
      <c r="A394" s="245" t="s">
        <v>110</v>
      </c>
      <c r="B394" s="246"/>
      <c r="C394" s="247"/>
      <c r="D394" s="262"/>
      <c r="E394" s="65">
        <v>101.63</v>
      </c>
    </row>
    <row r="395" spans="1:10" x14ac:dyDescent="0.25">
      <c r="A395" s="245" t="s">
        <v>111</v>
      </c>
      <c r="B395" s="246"/>
      <c r="C395" s="247"/>
      <c r="D395" s="249"/>
      <c r="E395" s="65">
        <v>239.32</v>
      </c>
    </row>
    <row r="396" spans="1:10" x14ac:dyDescent="0.25">
      <c r="A396" s="245" t="s">
        <v>112</v>
      </c>
      <c r="B396" s="246"/>
      <c r="C396" s="247"/>
      <c r="D396" s="248">
        <v>30.9</v>
      </c>
      <c r="E396" s="65">
        <v>0</v>
      </c>
    </row>
    <row r="397" spans="1:10" x14ac:dyDescent="0.25">
      <c r="A397" s="250" t="s">
        <v>113</v>
      </c>
      <c r="B397" s="251"/>
      <c r="C397" s="252"/>
      <c r="D397" s="249"/>
      <c r="E397" s="66">
        <f>E395*1.309</f>
        <v>313.26988</v>
      </c>
    </row>
    <row r="400" spans="1:10" x14ac:dyDescent="0.25">
      <c r="A400" s="258" t="s">
        <v>265</v>
      </c>
      <c r="B400" s="258"/>
      <c r="C400" s="258"/>
      <c r="D400" s="258"/>
      <c r="E400" s="258"/>
      <c r="F400" s="258"/>
      <c r="G400" s="258"/>
      <c r="H400" s="258" t="s">
        <v>201</v>
      </c>
      <c r="I400" s="258"/>
      <c r="J400" s="258"/>
    </row>
    <row r="401" spans="1:10" x14ac:dyDescent="0.25">
      <c r="A401" s="258" t="s">
        <v>81</v>
      </c>
      <c r="B401" s="258"/>
      <c r="C401" s="258" t="s">
        <v>262</v>
      </c>
      <c r="D401" s="258"/>
      <c r="E401" s="258" t="s">
        <v>83</v>
      </c>
      <c r="F401" s="258"/>
      <c r="G401" s="258"/>
      <c r="H401" s="258" t="s">
        <v>84</v>
      </c>
      <c r="I401" s="258"/>
      <c r="J401" s="258"/>
    </row>
    <row r="402" spans="1:10" x14ac:dyDescent="0.25">
      <c r="A402" s="253"/>
      <c r="B402" s="253"/>
      <c r="C402" s="253"/>
      <c r="D402" s="253"/>
      <c r="E402" s="253"/>
      <c r="F402" s="253"/>
      <c r="G402" s="253"/>
      <c r="H402" s="253"/>
      <c r="I402" s="253"/>
      <c r="J402" s="253"/>
    </row>
    <row r="403" spans="1:10" ht="30" x14ac:dyDescent="0.25">
      <c r="A403" s="58" t="s">
        <v>85</v>
      </c>
      <c r="B403" s="59" t="s">
        <v>86</v>
      </c>
      <c r="C403" s="59" t="s">
        <v>87</v>
      </c>
      <c r="D403" s="60" t="s">
        <v>88</v>
      </c>
      <c r="E403" s="60" t="s">
        <v>89</v>
      </c>
      <c r="F403" s="60" t="s">
        <v>90</v>
      </c>
      <c r="G403" s="60" t="s">
        <v>91</v>
      </c>
      <c r="H403" s="60" t="s">
        <v>92</v>
      </c>
      <c r="I403" s="60" t="s">
        <v>93</v>
      </c>
      <c r="J403" s="60" t="s">
        <v>94</v>
      </c>
    </row>
    <row r="404" spans="1:10" x14ac:dyDescent="0.25">
      <c r="A404" s="61" t="s">
        <v>95</v>
      </c>
      <c r="B404" s="62" t="s">
        <v>96</v>
      </c>
      <c r="C404" s="62" t="s">
        <v>97</v>
      </c>
      <c r="D404" s="63">
        <v>0.84</v>
      </c>
      <c r="E404" s="63">
        <v>1</v>
      </c>
      <c r="F404" s="63">
        <v>7.43</v>
      </c>
      <c r="G404" s="63">
        <v>0</v>
      </c>
      <c r="H404" s="63">
        <v>19.12</v>
      </c>
      <c r="I404" s="63" t="s">
        <v>27</v>
      </c>
      <c r="J404" s="63">
        <v>16.061</v>
      </c>
    </row>
    <row r="405" spans="1:10" x14ac:dyDescent="0.25">
      <c r="A405" s="61" t="s">
        <v>98</v>
      </c>
      <c r="B405" s="62" t="s">
        <v>96</v>
      </c>
      <c r="C405" s="62" t="s">
        <v>99</v>
      </c>
      <c r="D405" s="63">
        <v>0.91</v>
      </c>
      <c r="E405" s="63">
        <v>1</v>
      </c>
      <c r="F405" s="63">
        <v>5.46</v>
      </c>
      <c r="G405" s="63">
        <v>0</v>
      </c>
      <c r="H405" s="63">
        <v>14.05</v>
      </c>
      <c r="I405" s="63" t="s">
        <v>27</v>
      </c>
      <c r="J405" s="63">
        <v>12.786</v>
      </c>
    </row>
    <row r="406" spans="1:10" x14ac:dyDescent="0.25">
      <c r="A406" s="254" t="s">
        <v>100</v>
      </c>
      <c r="B406" s="255"/>
      <c r="C406" s="255"/>
      <c r="D406" s="255"/>
      <c r="E406" s="255"/>
      <c r="F406" s="255"/>
      <c r="G406" s="255"/>
      <c r="H406" s="255"/>
      <c r="I406" s="256"/>
      <c r="J406" s="64">
        <v>28.85</v>
      </c>
    </row>
    <row r="407" spans="1:10" x14ac:dyDescent="0.25">
      <c r="A407" s="257"/>
      <c r="B407" s="257"/>
      <c r="C407" s="257"/>
      <c r="D407" s="257"/>
      <c r="E407" s="257"/>
      <c r="F407" s="257"/>
      <c r="G407" s="257"/>
      <c r="H407" s="257"/>
      <c r="I407" s="257"/>
      <c r="J407" s="257"/>
    </row>
    <row r="408" spans="1:10" ht="30" x14ac:dyDescent="0.25">
      <c r="A408" s="58" t="s">
        <v>121</v>
      </c>
      <c r="B408" s="59" t="s">
        <v>86</v>
      </c>
      <c r="C408" s="59" t="s">
        <v>87</v>
      </c>
      <c r="D408" s="60" t="s">
        <v>88</v>
      </c>
      <c r="E408" s="60" t="s">
        <v>89</v>
      </c>
      <c r="F408" s="60" t="s">
        <v>90</v>
      </c>
      <c r="G408" s="60" t="s">
        <v>91</v>
      </c>
      <c r="H408" s="60" t="s">
        <v>92</v>
      </c>
      <c r="I408" s="60" t="s">
        <v>93</v>
      </c>
      <c r="J408" s="60" t="s">
        <v>94</v>
      </c>
    </row>
    <row r="409" spans="1:10" x14ac:dyDescent="0.25">
      <c r="A409" s="61" t="s">
        <v>147</v>
      </c>
      <c r="B409" s="62" t="s">
        <v>148</v>
      </c>
      <c r="C409" s="62" t="s">
        <v>149</v>
      </c>
      <c r="D409" s="63">
        <v>8.6099999999999996E-3</v>
      </c>
      <c r="E409" s="63">
        <v>1</v>
      </c>
      <c r="F409" s="63">
        <v>93.33</v>
      </c>
      <c r="G409" s="63">
        <v>0</v>
      </c>
      <c r="H409" s="63">
        <v>93.33</v>
      </c>
      <c r="I409" s="63" t="s">
        <v>27</v>
      </c>
      <c r="J409" s="63">
        <v>0.80400000000000005</v>
      </c>
    </row>
    <row r="410" spans="1:10" x14ac:dyDescent="0.25">
      <c r="A410" s="61" t="s">
        <v>153</v>
      </c>
      <c r="B410" s="62" t="s">
        <v>58</v>
      </c>
      <c r="C410" s="62" t="s">
        <v>154</v>
      </c>
      <c r="D410" s="63">
        <v>1.274</v>
      </c>
      <c r="E410" s="63">
        <v>1</v>
      </c>
      <c r="F410" s="63">
        <v>0.79</v>
      </c>
      <c r="G410" s="63">
        <v>0</v>
      </c>
      <c r="H410" s="63">
        <v>0.79</v>
      </c>
      <c r="I410" s="63" t="s">
        <v>27</v>
      </c>
      <c r="J410" s="63">
        <v>1.006</v>
      </c>
    </row>
    <row r="411" spans="1:10" x14ac:dyDescent="0.25">
      <c r="A411" s="61" t="s">
        <v>150</v>
      </c>
      <c r="B411" s="62" t="s">
        <v>58</v>
      </c>
      <c r="C411" s="62" t="s">
        <v>151</v>
      </c>
      <c r="D411" s="63">
        <v>2.5619999999999998</v>
      </c>
      <c r="E411" s="63">
        <v>1</v>
      </c>
      <c r="F411" s="63">
        <v>0.46</v>
      </c>
      <c r="G411" s="63">
        <v>0</v>
      </c>
      <c r="H411" s="63">
        <v>0.46</v>
      </c>
      <c r="I411" s="63" t="s">
        <v>27</v>
      </c>
      <c r="J411" s="63">
        <v>1.179</v>
      </c>
    </row>
    <row r="412" spans="1:10" ht="30" x14ac:dyDescent="0.25">
      <c r="A412" s="61" t="s">
        <v>263</v>
      </c>
      <c r="B412" s="62" t="s">
        <v>208</v>
      </c>
      <c r="C412" s="62" t="s">
        <v>264</v>
      </c>
      <c r="D412" s="63">
        <v>1</v>
      </c>
      <c r="E412" s="63">
        <v>1</v>
      </c>
      <c r="F412" s="63">
        <v>37.729999999999997</v>
      </c>
      <c r="G412" s="63">
        <v>0</v>
      </c>
      <c r="H412" s="63">
        <v>37.729999999999997</v>
      </c>
      <c r="I412" s="63" t="s">
        <v>27</v>
      </c>
      <c r="J412" s="63">
        <v>37.729999999999997</v>
      </c>
    </row>
    <row r="413" spans="1:10" x14ac:dyDescent="0.25">
      <c r="A413" s="254" t="s">
        <v>100</v>
      </c>
      <c r="B413" s="255"/>
      <c r="C413" s="255"/>
      <c r="D413" s="255"/>
      <c r="E413" s="255"/>
      <c r="F413" s="255"/>
      <c r="G413" s="255"/>
      <c r="H413" s="255"/>
      <c r="I413" s="256"/>
      <c r="J413" s="64">
        <v>40.72</v>
      </c>
    </row>
    <row r="414" spans="1:10" x14ac:dyDescent="0.25">
      <c r="A414" s="257"/>
      <c r="B414" s="257"/>
      <c r="C414" s="257"/>
      <c r="D414" s="257"/>
      <c r="E414" s="257"/>
      <c r="F414" s="257"/>
      <c r="G414" s="257"/>
      <c r="H414" s="257"/>
      <c r="I414" s="257"/>
      <c r="J414" s="257"/>
    </row>
    <row r="415" spans="1:10" x14ac:dyDescent="0.25">
      <c r="A415" s="258" t="s">
        <v>101</v>
      </c>
      <c r="B415" s="258"/>
      <c r="C415" s="258"/>
      <c r="D415" s="258"/>
      <c r="E415" s="258"/>
    </row>
    <row r="416" spans="1:10" x14ac:dyDescent="0.25">
      <c r="A416" s="259" t="s">
        <v>102</v>
      </c>
      <c r="B416" s="260"/>
      <c r="C416" s="261"/>
      <c r="D416" s="60" t="s">
        <v>103</v>
      </c>
      <c r="E416" s="60" t="s">
        <v>104</v>
      </c>
    </row>
    <row r="417" spans="1:10" x14ac:dyDescent="0.25">
      <c r="A417" s="245" t="s">
        <v>105</v>
      </c>
      <c r="B417" s="246"/>
      <c r="C417" s="247"/>
      <c r="D417" s="248">
        <v>157.27000000000001</v>
      </c>
      <c r="E417" s="65">
        <v>28.85</v>
      </c>
    </row>
    <row r="418" spans="1:10" x14ac:dyDescent="0.25">
      <c r="A418" s="245" t="s">
        <v>106</v>
      </c>
      <c r="B418" s="246"/>
      <c r="C418" s="247"/>
      <c r="D418" s="262"/>
      <c r="E418" s="65">
        <v>40.72</v>
      </c>
    </row>
    <row r="419" spans="1:10" x14ac:dyDescent="0.25">
      <c r="A419" s="245" t="s">
        <v>107</v>
      </c>
      <c r="B419" s="246"/>
      <c r="C419" s="247"/>
      <c r="D419" s="262"/>
      <c r="E419" s="65">
        <v>0</v>
      </c>
    </row>
    <row r="420" spans="1:10" x14ac:dyDescent="0.25">
      <c r="A420" s="245" t="s">
        <v>108</v>
      </c>
      <c r="B420" s="246"/>
      <c r="C420" s="247"/>
      <c r="D420" s="262"/>
      <c r="E420" s="65">
        <v>1</v>
      </c>
    </row>
    <row r="421" spans="1:10" x14ac:dyDescent="0.25">
      <c r="A421" s="245" t="s">
        <v>109</v>
      </c>
      <c r="B421" s="246"/>
      <c r="C421" s="247"/>
      <c r="D421" s="262"/>
      <c r="E421" s="65">
        <v>28.85</v>
      </c>
    </row>
    <row r="422" spans="1:10" x14ac:dyDescent="0.25">
      <c r="A422" s="245" t="s">
        <v>110</v>
      </c>
      <c r="B422" s="246"/>
      <c r="C422" s="247"/>
      <c r="D422" s="262"/>
      <c r="E422" s="65">
        <v>28.85</v>
      </c>
    </row>
    <row r="423" spans="1:10" x14ac:dyDescent="0.25">
      <c r="A423" s="245" t="s">
        <v>111</v>
      </c>
      <c r="B423" s="246"/>
      <c r="C423" s="247"/>
      <c r="D423" s="249"/>
      <c r="E423" s="65">
        <v>69.569999999999993</v>
      </c>
    </row>
    <row r="424" spans="1:10" x14ac:dyDescent="0.25">
      <c r="A424" s="245" t="s">
        <v>112</v>
      </c>
      <c r="B424" s="246"/>
      <c r="C424" s="247"/>
      <c r="D424" s="248">
        <v>30.9</v>
      </c>
      <c r="E424" s="65">
        <v>0</v>
      </c>
    </row>
    <row r="425" spans="1:10" x14ac:dyDescent="0.25">
      <c r="A425" s="250" t="s">
        <v>113</v>
      </c>
      <c r="B425" s="251"/>
      <c r="C425" s="252"/>
      <c r="D425" s="249"/>
      <c r="E425" s="66">
        <f>E423*1.309</f>
        <v>91.067129999999992</v>
      </c>
    </row>
    <row r="428" spans="1:10" x14ac:dyDescent="0.25">
      <c r="A428" s="258" t="s">
        <v>266</v>
      </c>
      <c r="B428" s="258"/>
      <c r="C428" s="258"/>
      <c r="D428" s="258"/>
      <c r="E428" s="258"/>
      <c r="F428" s="258"/>
      <c r="G428" s="258"/>
      <c r="H428" s="258" t="s">
        <v>80</v>
      </c>
      <c r="I428" s="258"/>
      <c r="J428" s="258"/>
    </row>
    <row r="429" spans="1:10" x14ac:dyDescent="0.25">
      <c r="A429" s="258" t="s">
        <v>81</v>
      </c>
      <c r="B429" s="258"/>
      <c r="C429" s="258" t="s">
        <v>267</v>
      </c>
      <c r="D429" s="258"/>
      <c r="E429" s="258" t="s">
        <v>83</v>
      </c>
      <c r="F429" s="258"/>
      <c r="G429" s="258"/>
      <c r="H429" s="258" t="s">
        <v>84</v>
      </c>
      <c r="I429" s="258"/>
      <c r="J429" s="258"/>
    </row>
    <row r="430" spans="1:10" x14ac:dyDescent="0.25">
      <c r="A430" s="253"/>
      <c r="B430" s="253"/>
      <c r="C430" s="253"/>
      <c r="D430" s="253"/>
      <c r="E430" s="253"/>
      <c r="F430" s="253"/>
      <c r="G430" s="253"/>
      <c r="H430" s="253"/>
      <c r="I430" s="253"/>
      <c r="J430" s="253"/>
    </row>
    <row r="431" spans="1:10" ht="30" x14ac:dyDescent="0.25">
      <c r="A431" s="58" t="s">
        <v>85</v>
      </c>
      <c r="B431" s="59" t="s">
        <v>86</v>
      </c>
      <c r="C431" s="59" t="s">
        <v>87</v>
      </c>
      <c r="D431" s="60" t="s">
        <v>88</v>
      </c>
      <c r="E431" s="60" t="s">
        <v>89</v>
      </c>
      <c r="F431" s="60" t="s">
        <v>90</v>
      </c>
      <c r="G431" s="60" t="s">
        <v>91</v>
      </c>
      <c r="H431" s="60" t="s">
        <v>92</v>
      </c>
      <c r="I431" s="60" t="s">
        <v>93</v>
      </c>
      <c r="J431" s="60" t="s">
        <v>94</v>
      </c>
    </row>
    <row r="432" spans="1:10" x14ac:dyDescent="0.25">
      <c r="A432" s="61" t="s">
        <v>242</v>
      </c>
      <c r="B432" s="62" t="s">
        <v>96</v>
      </c>
      <c r="C432" s="62" t="s">
        <v>243</v>
      </c>
      <c r="D432" s="63">
        <v>0.55000000000000004</v>
      </c>
      <c r="E432" s="63">
        <v>1</v>
      </c>
      <c r="F432" s="63">
        <v>7.43</v>
      </c>
      <c r="G432" s="63">
        <v>0</v>
      </c>
      <c r="H432" s="63">
        <v>19.12</v>
      </c>
      <c r="I432" s="63" t="s">
        <v>27</v>
      </c>
      <c r="J432" s="63">
        <v>10.516</v>
      </c>
    </row>
    <row r="433" spans="1:10" x14ac:dyDescent="0.25">
      <c r="A433" s="61" t="s">
        <v>98</v>
      </c>
      <c r="B433" s="62" t="s">
        <v>96</v>
      </c>
      <c r="C433" s="62" t="s">
        <v>99</v>
      </c>
      <c r="D433" s="63">
        <v>0.55000000000000004</v>
      </c>
      <c r="E433" s="63">
        <v>1</v>
      </c>
      <c r="F433" s="63">
        <v>5.46</v>
      </c>
      <c r="G433" s="63">
        <v>0</v>
      </c>
      <c r="H433" s="63">
        <v>14.05</v>
      </c>
      <c r="I433" s="63" t="s">
        <v>27</v>
      </c>
      <c r="J433" s="63">
        <v>7.7279999999999998</v>
      </c>
    </row>
    <row r="434" spans="1:10" x14ac:dyDescent="0.25">
      <c r="A434" s="254" t="s">
        <v>100</v>
      </c>
      <c r="B434" s="255"/>
      <c r="C434" s="255"/>
      <c r="D434" s="255"/>
      <c r="E434" s="255"/>
      <c r="F434" s="255"/>
      <c r="G434" s="255"/>
      <c r="H434" s="255"/>
      <c r="I434" s="256"/>
      <c r="J434" s="64">
        <v>18.239999999999998</v>
      </c>
    </row>
    <row r="435" spans="1:10" x14ac:dyDescent="0.25">
      <c r="A435" s="257"/>
      <c r="B435" s="257"/>
      <c r="C435" s="257"/>
      <c r="D435" s="257"/>
      <c r="E435" s="257"/>
      <c r="F435" s="257"/>
      <c r="G435" s="257"/>
      <c r="H435" s="257"/>
      <c r="I435" s="257"/>
      <c r="J435" s="257"/>
    </row>
    <row r="436" spans="1:10" ht="30" x14ac:dyDescent="0.25">
      <c r="A436" s="58" t="s">
        <v>121</v>
      </c>
      <c r="B436" s="59" t="s">
        <v>86</v>
      </c>
      <c r="C436" s="59" t="s">
        <v>87</v>
      </c>
      <c r="D436" s="60" t="s">
        <v>88</v>
      </c>
      <c r="E436" s="60" t="s">
        <v>89</v>
      </c>
      <c r="F436" s="60" t="s">
        <v>90</v>
      </c>
      <c r="G436" s="60" t="s">
        <v>91</v>
      </c>
      <c r="H436" s="60" t="s">
        <v>92</v>
      </c>
      <c r="I436" s="60" t="s">
        <v>93</v>
      </c>
      <c r="J436" s="60" t="s">
        <v>94</v>
      </c>
    </row>
    <row r="437" spans="1:10" x14ac:dyDescent="0.25">
      <c r="A437" s="61" t="s">
        <v>268</v>
      </c>
      <c r="B437" s="62" t="s">
        <v>58</v>
      </c>
      <c r="C437" s="62" t="s">
        <v>269</v>
      </c>
      <c r="D437" s="63">
        <v>1.4E-2</v>
      </c>
      <c r="E437" s="63">
        <v>1</v>
      </c>
      <c r="F437" s="63">
        <v>16.88</v>
      </c>
      <c r="G437" s="63">
        <v>0</v>
      </c>
      <c r="H437" s="63">
        <v>16.88</v>
      </c>
      <c r="I437" s="63" t="s">
        <v>27</v>
      </c>
      <c r="J437" s="63">
        <v>0.23599999999999999</v>
      </c>
    </row>
    <row r="438" spans="1:10" x14ac:dyDescent="0.25">
      <c r="A438" s="254" t="s">
        <v>100</v>
      </c>
      <c r="B438" s="255"/>
      <c r="C438" s="255"/>
      <c r="D438" s="255"/>
      <c r="E438" s="255"/>
      <c r="F438" s="255"/>
      <c r="G438" s="255"/>
      <c r="H438" s="255"/>
      <c r="I438" s="256"/>
      <c r="J438" s="64">
        <v>0.24</v>
      </c>
    </row>
    <row r="439" spans="1:10" x14ac:dyDescent="0.25">
      <c r="A439" s="257"/>
      <c r="B439" s="257"/>
      <c r="C439" s="257"/>
      <c r="D439" s="257"/>
      <c r="E439" s="257"/>
      <c r="F439" s="257"/>
      <c r="G439" s="257"/>
      <c r="H439" s="257"/>
      <c r="I439" s="257"/>
      <c r="J439" s="257"/>
    </row>
    <row r="440" spans="1:10" x14ac:dyDescent="0.25">
      <c r="A440" s="258" t="s">
        <v>101</v>
      </c>
      <c r="B440" s="258"/>
      <c r="C440" s="258"/>
      <c r="D440" s="258"/>
      <c r="E440" s="258"/>
    </row>
    <row r="441" spans="1:10" x14ac:dyDescent="0.25">
      <c r="A441" s="259" t="s">
        <v>102</v>
      </c>
      <c r="B441" s="260"/>
      <c r="C441" s="261"/>
      <c r="D441" s="60" t="s">
        <v>103</v>
      </c>
      <c r="E441" s="60" t="s">
        <v>104</v>
      </c>
    </row>
    <row r="442" spans="1:10" x14ac:dyDescent="0.25">
      <c r="A442" s="245" t="s">
        <v>105</v>
      </c>
      <c r="B442" s="246"/>
      <c r="C442" s="247"/>
      <c r="D442" s="248">
        <v>157.27000000000001</v>
      </c>
      <c r="E442" s="65">
        <v>18.239999999999998</v>
      </c>
    </row>
    <row r="443" spans="1:10" x14ac:dyDescent="0.25">
      <c r="A443" s="245" t="s">
        <v>106</v>
      </c>
      <c r="B443" s="246"/>
      <c r="C443" s="247"/>
      <c r="D443" s="262"/>
      <c r="E443" s="65">
        <v>0.24</v>
      </c>
    </row>
    <row r="444" spans="1:10" x14ac:dyDescent="0.25">
      <c r="A444" s="245" t="s">
        <v>107</v>
      </c>
      <c r="B444" s="246"/>
      <c r="C444" s="247"/>
      <c r="D444" s="262"/>
      <c r="E444" s="65">
        <v>0</v>
      </c>
    </row>
    <row r="445" spans="1:10" x14ac:dyDescent="0.25">
      <c r="A445" s="245" t="s">
        <v>108</v>
      </c>
      <c r="B445" s="246"/>
      <c r="C445" s="247"/>
      <c r="D445" s="262"/>
      <c r="E445" s="65">
        <v>1</v>
      </c>
    </row>
    <row r="446" spans="1:10" x14ac:dyDescent="0.25">
      <c r="A446" s="245" t="s">
        <v>109</v>
      </c>
      <c r="B446" s="246"/>
      <c r="C446" s="247"/>
      <c r="D446" s="262"/>
      <c r="E446" s="65">
        <v>18.239999999999998</v>
      </c>
    </row>
    <row r="447" spans="1:10" x14ac:dyDescent="0.25">
      <c r="A447" s="245" t="s">
        <v>110</v>
      </c>
      <c r="B447" s="246"/>
      <c r="C447" s="247"/>
      <c r="D447" s="262"/>
      <c r="E447" s="65">
        <v>18.239999999999998</v>
      </c>
    </row>
    <row r="448" spans="1:10" x14ac:dyDescent="0.25">
      <c r="A448" s="245" t="s">
        <v>111</v>
      </c>
      <c r="B448" s="246"/>
      <c r="C448" s="247"/>
      <c r="D448" s="249"/>
      <c r="E448" s="65">
        <v>18.48</v>
      </c>
    </row>
    <row r="449" spans="1:10" x14ac:dyDescent="0.25">
      <c r="A449" s="245" t="s">
        <v>112</v>
      </c>
      <c r="B449" s="246"/>
      <c r="C449" s="247"/>
      <c r="D449" s="248">
        <v>30.9</v>
      </c>
      <c r="E449" s="65">
        <v>0</v>
      </c>
    </row>
    <row r="450" spans="1:10" x14ac:dyDescent="0.25">
      <c r="A450" s="250" t="s">
        <v>113</v>
      </c>
      <c r="B450" s="251"/>
      <c r="C450" s="252"/>
      <c r="D450" s="249"/>
      <c r="E450" s="66">
        <f>E448*1.309</f>
        <v>24.19032</v>
      </c>
    </row>
    <row r="453" spans="1:10" x14ac:dyDescent="0.25">
      <c r="A453" s="258" t="s">
        <v>276</v>
      </c>
      <c r="B453" s="258"/>
      <c r="C453" s="258"/>
      <c r="D453" s="258"/>
      <c r="E453" s="258"/>
      <c r="F453" s="258"/>
      <c r="G453" s="258"/>
      <c r="H453" s="258" t="s">
        <v>80</v>
      </c>
      <c r="I453" s="258"/>
      <c r="J453" s="258"/>
    </row>
    <row r="454" spans="1:10" x14ac:dyDescent="0.25">
      <c r="A454" s="258" t="s">
        <v>81</v>
      </c>
      <c r="B454" s="258"/>
      <c r="C454" s="258" t="s">
        <v>277</v>
      </c>
      <c r="D454" s="258"/>
      <c r="E454" s="258" t="s">
        <v>83</v>
      </c>
      <c r="F454" s="258"/>
      <c r="G454" s="258"/>
      <c r="H454" s="258" t="s">
        <v>84</v>
      </c>
      <c r="I454" s="258"/>
      <c r="J454" s="258"/>
    </row>
    <row r="455" spans="1:10" x14ac:dyDescent="0.25">
      <c r="A455" s="253"/>
      <c r="B455" s="253"/>
      <c r="C455" s="253"/>
      <c r="D455" s="253"/>
      <c r="E455" s="253"/>
      <c r="F455" s="253"/>
      <c r="G455" s="253"/>
      <c r="H455" s="253"/>
      <c r="I455" s="253"/>
      <c r="J455" s="253"/>
    </row>
    <row r="456" spans="1:10" ht="30" x14ac:dyDescent="0.25">
      <c r="A456" s="58" t="s">
        <v>121</v>
      </c>
      <c r="B456" s="59" t="s">
        <v>86</v>
      </c>
      <c r="C456" s="59" t="s">
        <v>87</v>
      </c>
      <c r="D456" s="60" t="s">
        <v>88</v>
      </c>
      <c r="E456" s="60" t="s">
        <v>89</v>
      </c>
      <c r="F456" s="60" t="s">
        <v>90</v>
      </c>
      <c r="G456" s="60" t="s">
        <v>91</v>
      </c>
      <c r="H456" s="60" t="s">
        <v>92</v>
      </c>
      <c r="I456" s="60" t="s">
        <v>93</v>
      </c>
      <c r="J456" s="60" t="s">
        <v>94</v>
      </c>
    </row>
    <row r="457" spans="1:10" ht="45" x14ac:dyDescent="0.25">
      <c r="A457" s="61" t="s">
        <v>278</v>
      </c>
      <c r="B457" s="62" t="s">
        <v>175</v>
      </c>
      <c r="C457" s="62" t="s">
        <v>279</v>
      </c>
      <c r="D457" s="63">
        <v>1</v>
      </c>
      <c r="E457" s="63">
        <v>1</v>
      </c>
      <c r="F457" s="63">
        <v>224.58</v>
      </c>
      <c r="G457" s="63">
        <v>0</v>
      </c>
      <c r="H457" s="63">
        <v>224.58</v>
      </c>
      <c r="I457" s="63" t="s">
        <v>27</v>
      </c>
      <c r="J457" s="63">
        <v>224.58</v>
      </c>
    </row>
    <row r="458" spans="1:10" x14ac:dyDescent="0.25">
      <c r="A458" s="254" t="s">
        <v>100</v>
      </c>
      <c r="B458" s="255"/>
      <c r="C458" s="255"/>
      <c r="D458" s="255"/>
      <c r="E458" s="255"/>
      <c r="F458" s="255"/>
      <c r="G458" s="255"/>
      <c r="H458" s="255"/>
      <c r="I458" s="256"/>
      <c r="J458" s="64">
        <v>224.58</v>
      </c>
    </row>
    <row r="459" spans="1:10" x14ac:dyDescent="0.25">
      <c r="A459" s="257"/>
      <c r="B459" s="257"/>
      <c r="C459" s="257"/>
      <c r="D459" s="257"/>
      <c r="E459" s="257"/>
      <c r="F459" s="257"/>
      <c r="G459" s="257"/>
      <c r="H459" s="257"/>
      <c r="I459" s="257"/>
      <c r="J459" s="257"/>
    </row>
    <row r="460" spans="1:10" x14ac:dyDescent="0.25">
      <c r="A460" s="258" t="s">
        <v>101</v>
      </c>
      <c r="B460" s="258"/>
      <c r="C460" s="258"/>
      <c r="D460" s="258"/>
      <c r="E460" s="258"/>
    </row>
    <row r="461" spans="1:10" x14ac:dyDescent="0.25">
      <c r="A461" s="259" t="s">
        <v>102</v>
      </c>
      <c r="B461" s="260"/>
      <c r="C461" s="261"/>
      <c r="D461" s="60" t="s">
        <v>103</v>
      </c>
      <c r="E461" s="60" t="s">
        <v>104</v>
      </c>
    </row>
    <row r="462" spans="1:10" x14ac:dyDescent="0.25">
      <c r="A462" s="245" t="s">
        <v>105</v>
      </c>
      <c r="B462" s="246"/>
      <c r="C462" s="247"/>
      <c r="D462" s="248">
        <v>157.27000000000001</v>
      </c>
      <c r="E462" s="65">
        <v>0</v>
      </c>
    </row>
    <row r="463" spans="1:10" x14ac:dyDescent="0.25">
      <c r="A463" s="245" t="s">
        <v>106</v>
      </c>
      <c r="B463" s="246"/>
      <c r="C463" s="247"/>
      <c r="D463" s="262"/>
      <c r="E463" s="65">
        <v>224.58</v>
      </c>
    </row>
    <row r="464" spans="1:10" x14ac:dyDescent="0.25">
      <c r="A464" s="245" t="s">
        <v>107</v>
      </c>
      <c r="B464" s="246"/>
      <c r="C464" s="247"/>
      <c r="D464" s="262"/>
      <c r="E464" s="65">
        <v>0</v>
      </c>
    </row>
    <row r="465" spans="1:10" x14ac:dyDescent="0.25">
      <c r="A465" s="245" t="s">
        <v>108</v>
      </c>
      <c r="B465" s="246"/>
      <c r="C465" s="247"/>
      <c r="D465" s="262"/>
      <c r="E465" s="65">
        <v>1</v>
      </c>
    </row>
    <row r="466" spans="1:10" x14ac:dyDescent="0.25">
      <c r="A466" s="245" t="s">
        <v>109</v>
      </c>
      <c r="B466" s="246"/>
      <c r="C466" s="247"/>
      <c r="D466" s="262"/>
      <c r="E466" s="65">
        <v>0</v>
      </c>
    </row>
    <row r="467" spans="1:10" x14ac:dyDescent="0.25">
      <c r="A467" s="245" t="s">
        <v>110</v>
      </c>
      <c r="B467" s="246"/>
      <c r="C467" s="247"/>
      <c r="D467" s="262"/>
      <c r="E467" s="65">
        <v>0</v>
      </c>
    </row>
    <row r="468" spans="1:10" x14ac:dyDescent="0.25">
      <c r="A468" s="245" t="s">
        <v>111</v>
      </c>
      <c r="B468" s="246"/>
      <c r="C468" s="247"/>
      <c r="D468" s="249"/>
      <c r="E468" s="65">
        <v>224.58</v>
      </c>
    </row>
    <row r="469" spans="1:10" x14ac:dyDescent="0.25">
      <c r="A469" s="245" t="s">
        <v>112</v>
      </c>
      <c r="B469" s="246"/>
      <c r="C469" s="247"/>
      <c r="D469" s="248">
        <v>30.9</v>
      </c>
      <c r="E469" s="65">
        <v>0</v>
      </c>
    </row>
    <row r="470" spans="1:10" x14ac:dyDescent="0.25">
      <c r="A470" s="250" t="s">
        <v>113</v>
      </c>
      <c r="B470" s="251"/>
      <c r="C470" s="252"/>
      <c r="D470" s="249"/>
      <c r="E470" s="64">
        <v>224.58</v>
      </c>
    </row>
    <row r="473" spans="1:10" ht="15" customHeight="1" x14ac:dyDescent="0.25">
      <c r="A473" s="258" t="s">
        <v>284</v>
      </c>
      <c r="B473" s="258"/>
      <c r="C473" s="258"/>
      <c r="D473" s="258"/>
      <c r="E473" s="258"/>
      <c r="F473" s="258"/>
      <c r="G473" s="258"/>
      <c r="H473" s="258" t="s">
        <v>80</v>
      </c>
      <c r="I473" s="258"/>
      <c r="J473" s="258"/>
    </row>
    <row r="474" spans="1:10" ht="15" customHeight="1" x14ac:dyDescent="0.25">
      <c r="A474" s="258" t="s">
        <v>81</v>
      </c>
      <c r="B474" s="258"/>
      <c r="C474" s="258" t="s">
        <v>285</v>
      </c>
      <c r="D474" s="258"/>
      <c r="E474" s="258" t="s">
        <v>83</v>
      </c>
      <c r="F474" s="258"/>
      <c r="G474" s="258"/>
      <c r="H474" s="258" t="s">
        <v>163</v>
      </c>
      <c r="I474" s="258"/>
      <c r="J474" s="258"/>
    </row>
    <row r="475" spans="1:10" x14ac:dyDescent="0.25">
      <c r="A475" s="253"/>
      <c r="B475" s="253"/>
      <c r="C475" s="253"/>
      <c r="D475" s="253"/>
      <c r="E475" s="253"/>
      <c r="F475" s="253"/>
      <c r="G475" s="253"/>
      <c r="H475" s="253"/>
      <c r="I475" s="253"/>
      <c r="J475" s="253"/>
    </row>
    <row r="476" spans="1:10" ht="30" x14ac:dyDescent="0.25">
      <c r="A476" s="58" t="s">
        <v>85</v>
      </c>
      <c r="B476" s="59" t="s">
        <v>86</v>
      </c>
      <c r="C476" s="59" t="s">
        <v>87</v>
      </c>
      <c r="D476" s="60" t="s">
        <v>88</v>
      </c>
      <c r="E476" s="60" t="s">
        <v>89</v>
      </c>
      <c r="F476" s="60" t="s">
        <v>90</v>
      </c>
      <c r="G476" s="60" t="s">
        <v>91</v>
      </c>
      <c r="H476" s="60" t="s">
        <v>92</v>
      </c>
      <c r="I476" s="60" t="s">
        <v>93</v>
      </c>
      <c r="J476" s="60" t="s">
        <v>94</v>
      </c>
    </row>
    <row r="477" spans="1:10" x14ac:dyDescent="0.25">
      <c r="A477" s="61" t="s">
        <v>98</v>
      </c>
      <c r="B477" s="62" t="s">
        <v>96</v>
      </c>
      <c r="C477" s="62" t="s">
        <v>99</v>
      </c>
      <c r="D477" s="63">
        <v>0.7</v>
      </c>
      <c r="E477" s="63">
        <v>1</v>
      </c>
      <c r="F477" s="63">
        <v>5.46</v>
      </c>
      <c r="G477" s="63">
        <v>0</v>
      </c>
      <c r="H477" s="63">
        <v>14.05</v>
      </c>
      <c r="I477" s="63" t="s">
        <v>27</v>
      </c>
      <c r="J477" s="63">
        <v>9.8350000000000009</v>
      </c>
    </row>
    <row r="478" spans="1:10" ht="15" customHeight="1" x14ac:dyDescent="0.25">
      <c r="A478" s="254" t="s">
        <v>100</v>
      </c>
      <c r="B478" s="255"/>
      <c r="C478" s="255"/>
      <c r="D478" s="255"/>
      <c r="E478" s="255"/>
      <c r="F478" s="255"/>
      <c r="G478" s="255"/>
      <c r="H478" s="255"/>
      <c r="I478" s="256"/>
      <c r="J478" s="64">
        <v>9.84</v>
      </c>
    </row>
    <row r="479" spans="1:10" x14ac:dyDescent="0.25">
      <c r="A479" s="257"/>
      <c r="B479" s="257"/>
      <c r="C479" s="257"/>
      <c r="D479" s="257"/>
      <c r="E479" s="257"/>
      <c r="F479" s="257"/>
      <c r="G479" s="257"/>
      <c r="H479" s="257"/>
      <c r="I479" s="257"/>
      <c r="J479" s="257"/>
    </row>
    <row r="480" spans="1:10" ht="15" customHeight="1" x14ac:dyDescent="0.25">
      <c r="A480" s="258" t="s">
        <v>101</v>
      </c>
      <c r="B480" s="258"/>
      <c r="C480" s="258"/>
      <c r="D480" s="258"/>
      <c r="E480" s="258"/>
    </row>
    <row r="481" spans="1:10" ht="15" customHeight="1" x14ac:dyDescent="0.25">
      <c r="A481" s="259" t="s">
        <v>102</v>
      </c>
      <c r="B481" s="260"/>
      <c r="C481" s="261"/>
      <c r="D481" s="60" t="s">
        <v>103</v>
      </c>
      <c r="E481" s="60" t="s">
        <v>104</v>
      </c>
    </row>
    <row r="482" spans="1:10" ht="15" customHeight="1" x14ac:dyDescent="0.25">
      <c r="A482" s="245" t="s">
        <v>105</v>
      </c>
      <c r="B482" s="246"/>
      <c r="C482" s="247"/>
      <c r="D482" s="248">
        <v>157.27000000000001</v>
      </c>
      <c r="E482" s="65">
        <v>9.84</v>
      </c>
    </row>
    <row r="483" spans="1:10" ht="15" customHeight="1" x14ac:dyDescent="0.25">
      <c r="A483" s="245" t="s">
        <v>106</v>
      </c>
      <c r="B483" s="246"/>
      <c r="C483" s="247"/>
      <c r="D483" s="262"/>
      <c r="E483" s="65">
        <v>0</v>
      </c>
    </row>
    <row r="484" spans="1:10" ht="15" customHeight="1" x14ac:dyDescent="0.25">
      <c r="A484" s="245" t="s">
        <v>107</v>
      </c>
      <c r="B484" s="246"/>
      <c r="C484" s="247"/>
      <c r="D484" s="262"/>
      <c r="E484" s="65">
        <v>0</v>
      </c>
    </row>
    <row r="485" spans="1:10" ht="15" customHeight="1" x14ac:dyDescent="0.25">
      <c r="A485" s="245" t="s">
        <v>108</v>
      </c>
      <c r="B485" s="246"/>
      <c r="C485" s="247"/>
      <c r="D485" s="262"/>
      <c r="E485" s="65">
        <v>1</v>
      </c>
    </row>
    <row r="486" spans="1:10" ht="15" customHeight="1" x14ac:dyDescent="0.25">
      <c r="A486" s="245" t="s">
        <v>109</v>
      </c>
      <c r="B486" s="246"/>
      <c r="C486" s="247"/>
      <c r="D486" s="262"/>
      <c r="E486" s="65">
        <v>9.84</v>
      </c>
    </row>
    <row r="487" spans="1:10" ht="15" customHeight="1" x14ac:dyDescent="0.25">
      <c r="A487" s="245" t="s">
        <v>110</v>
      </c>
      <c r="B487" s="246"/>
      <c r="C487" s="247"/>
      <c r="D487" s="262"/>
      <c r="E487" s="65">
        <v>9.84</v>
      </c>
    </row>
    <row r="488" spans="1:10" ht="15" customHeight="1" x14ac:dyDescent="0.25">
      <c r="A488" s="245" t="s">
        <v>111</v>
      </c>
      <c r="B488" s="246"/>
      <c r="C488" s="247"/>
      <c r="D488" s="249"/>
      <c r="E488" s="65">
        <v>9.84</v>
      </c>
    </row>
    <row r="489" spans="1:10" ht="15" customHeight="1" x14ac:dyDescent="0.25">
      <c r="A489" s="245" t="s">
        <v>112</v>
      </c>
      <c r="B489" s="246"/>
      <c r="C489" s="247"/>
      <c r="D489" s="248">
        <v>30.9</v>
      </c>
      <c r="E489" s="65">
        <v>0</v>
      </c>
    </row>
    <row r="490" spans="1:10" ht="15" customHeight="1" x14ac:dyDescent="0.25">
      <c r="A490" s="250" t="s">
        <v>113</v>
      </c>
      <c r="B490" s="251"/>
      <c r="C490" s="252"/>
      <c r="D490" s="249"/>
      <c r="E490" s="66">
        <f>E488*1.309</f>
        <v>12.880559999999999</v>
      </c>
    </row>
    <row r="492" spans="1:10" ht="30" customHeight="1" x14ac:dyDescent="0.25">
      <c r="A492" s="258" t="s">
        <v>463</v>
      </c>
      <c r="B492" s="258"/>
      <c r="C492" s="258"/>
      <c r="D492" s="258"/>
      <c r="E492" s="258"/>
      <c r="F492" s="258"/>
      <c r="G492" s="258"/>
      <c r="H492" s="258" t="s">
        <v>80</v>
      </c>
      <c r="I492" s="258"/>
      <c r="J492" s="258"/>
    </row>
    <row r="493" spans="1:10" ht="15" customHeight="1" x14ac:dyDescent="0.25">
      <c r="A493" s="258" t="s">
        <v>81</v>
      </c>
      <c r="B493" s="258"/>
      <c r="C493" s="258" t="s">
        <v>464</v>
      </c>
      <c r="D493" s="258"/>
      <c r="E493" s="258" t="s">
        <v>83</v>
      </c>
      <c r="F493" s="258"/>
      <c r="G493" s="258"/>
      <c r="H493" s="258" t="s">
        <v>163</v>
      </c>
      <c r="I493" s="258"/>
      <c r="J493" s="258"/>
    </row>
    <row r="494" spans="1:10" x14ac:dyDescent="0.25">
      <c r="A494" s="253"/>
      <c r="B494" s="253"/>
      <c r="C494" s="253"/>
      <c r="D494" s="253"/>
      <c r="E494" s="253"/>
      <c r="F494" s="253"/>
      <c r="G494" s="253"/>
      <c r="H494" s="253"/>
      <c r="I494" s="253"/>
      <c r="J494" s="253"/>
    </row>
    <row r="495" spans="1:10" ht="30" x14ac:dyDescent="0.25">
      <c r="A495" s="58" t="s">
        <v>85</v>
      </c>
      <c r="B495" s="59" t="s">
        <v>86</v>
      </c>
      <c r="C495" s="59" t="s">
        <v>87</v>
      </c>
      <c r="D495" s="60" t="s">
        <v>88</v>
      </c>
      <c r="E495" s="60" t="s">
        <v>89</v>
      </c>
      <c r="F495" s="60" t="s">
        <v>90</v>
      </c>
      <c r="G495" s="60" t="s">
        <v>91</v>
      </c>
      <c r="H495" s="60" t="s">
        <v>92</v>
      </c>
      <c r="I495" s="60" t="s">
        <v>93</v>
      </c>
      <c r="J495" s="60" t="s">
        <v>94</v>
      </c>
    </row>
    <row r="496" spans="1:10" x14ac:dyDescent="0.25">
      <c r="A496" s="61" t="s">
        <v>465</v>
      </c>
      <c r="B496" s="62" t="s">
        <v>96</v>
      </c>
      <c r="C496" s="62" t="s">
        <v>466</v>
      </c>
      <c r="D496" s="63">
        <v>0.9</v>
      </c>
      <c r="E496" s="63">
        <v>1</v>
      </c>
      <c r="F496" s="63">
        <v>7.43</v>
      </c>
      <c r="G496" s="63">
        <v>0</v>
      </c>
      <c r="H496" s="63">
        <v>19.12</v>
      </c>
      <c r="I496" s="63" t="s">
        <v>27</v>
      </c>
      <c r="J496" s="63">
        <v>17.207999999999998</v>
      </c>
    </row>
    <row r="497" spans="1:10" x14ac:dyDescent="0.25">
      <c r="A497" s="61" t="s">
        <v>98</v>
      </c>
      <c r="B497" s="62" t="s">
        <v>96</v>
      </c>
      <c r="C497" s="62" t="s">
        <v>99</v>
      </c>
      <c r="D497" s="63">
        <v>0.9</v>
      </c>
      <c r="E497" s="63">
        <v>1</v>
      </c>
      <c r="F497" s="63">
        <v>5.46</v>
      </c>
      <c r="G497" s="63">
        <v>0</v>
      </c>
      <c r="H497" s="63">
        <v>14.05</v>
      </c>
      <c r="I497" s="63" t="s">
        <v>27</v>
      </c>
      <c r="J497" s="63">
        <v>12.645</v>
      </c>
    </row>
    <row r="498" spans="1:10" ht="15" customHeight="1" x14ac:dyDescent="0.25">
      <c r="A498" s="254" t="s">
        <v>100</v>
      </c>
      <c r="B498" s="255"/>
      <c r="C498" s="255"/>
      <c r="D498" s="255"/>
      <c r="E498" s="255"/>
      <c r="F498" s="255"/>
      <c r="G498" s="255"/>
      <c r="H498" s="255"/>
      <c r="I498" s="256"/>
      <c r="J498" s="64">
        <v>29.85</v>
      </c>
    </row>
    <row r="499" spans="1:10" x14ac:dyDescent="0.25">
      <c r="A499" s="257"/>
      <c r="B499" s="257"/>
      <c r="C499" s="257"/>
      <c r="D499" s="257"/>
      <c r="E499" s="257"/>
      <c r="F499" s="257"/>
      <c r="G499" s="257"/>
      <c r="H499" s="257"/>
      <c r="I499" s="257"/>
      <c r="J499" s="257"/>
    </row>
    <row r="500" spans="1:10" ht="30" x14ac:dyDescent="0.25">
      <c r="A500" s="58" t="s">
        <v>121</v>
      </c>
      <c r="B500" s="59" t="s">
        <v>86</v>
      </c>
      <c r="C500" s="59" t="s">
        <v>87</v>
      </c>
      <c r="D500" s="60" t="s">
        <v>88</v>
      </c>
      <c r="E500" s="60" t="s">
        <v>89</v>
      </c>
      <c r="F500" s="60" t="s">
        <v>90</v>
      </c>
      <c r="G500" s="60" t="s">
        <v>91</v>
      </c>
      <c r="H500" s="60" t="s">
        <v>92</v>
      </c>
      <c r="I500" s="60" t="s">
        <v>93</v>
      </c>
      <c r="J500" s="60" t="s">
        <v>94</v>
      </c>
    </row>
    <row r="501" spans="1:10" x14ac:dyDescent="0.25">
      <c r="A501" s="61" t="s">
        <v>467</v>
      </c>
      <c r="B501" s="62" t="s">
        <v>58</v>
      </c>
      <c r="C501" s="62" t="s">
        <v>468</v>
      </c>
      <c r="D501" s="63">
        <v>0.224</v>
      </c>
      <c r="E501" s="63">
        <v>1</v>
      </c>
      <c r="F501" s="63">
        <v>9.6999999999999993</v>
      </c>
      <c r="G501" s="63">
        <v>0</v>
      </c>
      <c r="H501" s="63">
        <v>9.6999999999999993</v>
      </c>
      <c r="I501" s="63" t="s">
        <v>27</v>
      </c>
      <c r="J501" s="63">
        <v>2.173</v>
      </c>
    </row>
    <row r="502" spans="1:10" ht="45" x14ac:dyDescent="0.25">
      <c r="A502" s="61" t="s">
        <v>469</v>
      </c>
      <c r="B502" s="62" t="s">
        <v>58</v>
      </c>
      <c r="C502" s="62" t="s">
        <v>470</v>
      </c>
      <c r="D502" s="63">
        <v>8</v>
      </c>
      <c r="E502" s="63">
        <v>1</v>
      </c>
      <c r="F502" s="63">
        <v>1.95</v>
      </c>
      <c r="G502" s="63">
        <v>0</v>
      </c>
      <c r="H502" s="63">
        <v>1.95</v>
      </c>
      <c r="I502" s="63" t="s">
        <v>27</v>
      </c>
      <c r="J502" s="63">
        <v>15.6</v>
      </c>
    </row>
    <row r="503" spans="1:10" ht="30" x14ac:dyDescent="0.25">
      <c r="A503" s="61" t="s">
        <v>471</v>
      </c>
      <c r="B503" s="62" t="s">
        <v>175</v>
      </c>
      <c r="C503" s="62" t="s">
        <v>472</v>
      </c>
      <c r="D503" s="63">
        <v>1.02</v>
      </c>
      <c r="E503" s="63">
        <v>1</v>
      </c>
      <c r="F503" s="63">
        <v>94.3</v>
      </c>
      <c r="G503" s="63">
        <v>0</v>
      </c>
      <c r="H503" s="63">
        <v>94.3</v>
      </c>
      <c r="I503" s="63" t="s">
        <v>27</v>
      </c>
      <c r="J503" s="63">
        <v>96.186000000000007</v>
      </c>
    </row>
    <row r="505" spans="1:10" ht="15" customHeight="1" x14ac:dyDescent="0.25">
      <c r="A505" s="258" t="s">
        <v>489</v>
      </c>
      <c r="B505" s="258"/>
      <c r="C505" s="258"/>
      <c r="D505" s="258"/>
      <c r="E505" s="258"/>
      <c r="F505" s="258"/>
      <c r="G505" s="258"/>
      <c r="H505" s="258" t="s">
        <v>201</v>
      </c>
      <c r="I505" s="258"/>
      <c r="J505" s="258"/>
    </row>
    <row r="506" spans="1:10" ht="15" customHeight="1" x14ac:dyDescent="0.25">
      <c r="A506" s="258" t="s">
        <v>81</v>
      </c>
      <c r="B506" s="258"/>
      <c r="C506" s="258" t="s">
        <v>490</v>
      </c>
      <c r="D506" s="258"/>
      <c r="E506" s="258" t="s">
        <v>83</v>
      </c>
      <c r="F506" s="258"/>
      <c r="G506" s="258"/>
      <c r="H506" s="258" t="s">
        <v>491</v>
      </c>
      <c r="I506" s="258"/>
      <c r="J506" s="258"/>
    </row>
    <row r="507" spans="1:10" x14ac:dyDescent="0.25">
      <c r="A507" s="253"/>
      <c r="B507" s="253"/>
      <c r="C507" s="253"/>
      <c r="D507" s="253"/>
      <c r="E507" s="253"/>
      <c r="F507" s="253"/>
      <c r="G507" s="253"/>
      <c r="H507" s="253"/>
      <c r="I507" s="253"/>
      <c r="J507" s="253"/>
    </row>
    <row r="508" spans="1:10" ht="30" x14ac:dyDescent="0.25">
      <c r="A508" s="58" t="s">
        <v>85</v>
      </c>
      <c r="B508" s="59" t="s">
        <v>86</v>
      </c>
      <c r="C508" s="59" t="s">
        <v>87</v>
      </c>
      <c r="D508" s="60" t="s">
        <v>88</v>
      </c>
      <c r="E508" s="60" t="s">
        <v>89</v>
      </c>
      <c r="F508" s="60" t="s">
        <v>90</v>
      </c>
      <c r="G508" s="60" t="s">
        <v>91</v>
      </c>
      <c r="H508" s="60" t="s">
        <v>92</v>
      </c>
      <c r="I508" s="60" t="s">
        <v>93</v>
      </c>
      <c r="J508" s="60" t="s">
        <v>94</v>
      </c>
    </row>
    <row r="509" spans="1:10" x14ac:dyDescent="0.25">
      <c r="A509" s="61" t="s">
        <v>465</v>
      </c>
      <c r="B509" s="62" t="s">
        <v>96</v>
      </c>
      <c r="C509" s="62" t="s">
        <v>466</v>
      </c>
      <c r="D509" s="63">
        <v>0.3</v>
      </c>
      <c r="E509" s="63">
        <v>1</v>
      </c>
      <c r="F509" s="63">
        <v>7.43</v>
      </c>
      <c r="G509" s="63">
        <v>0</v>
      </c>
      <c r="H509" s="63">
        <v>19.12</v>
      </c>
      <c r="I509" s="63" t="s">
        <v>27</v>
      </c>
      <c r="J509" s="63">
        <v>5.7359999999999998</v>
      </c>
    </row>
    <row r="510" spans="1:10" x14ac:dyDescent="0.25">
      <c r="A510" s="61" t="s">
        <v>98</v>
      </c>
      <c r="B510" s="62" t="s">
        <v>96</v>
      </c>
      <c r="C510" s="62" t="s">
        <v>99</v>
      </c>
      <c r="D510" s="63">
        <v>0.3</v>
      </c>
      <c r="E510" s="63">
        <v>1</v>
      </c>
      <c r="F510" s="63">
        <v>5.46</v>
      </c>
      <c r="G510" s="63">
        <v>0</v>
      </c>
      <c r="H510" s="63">
        <v>14.05</v>
      </c>
      <c r="I510" s="63" t="s">
        <v>27</v>
      </c>
      <c r="J510" s="63">
        <v>4.2149999999999999</v>
      </c>
    </row>
    <row r="511" spans="1:10" ht="15" customHeight="1" x14ac:dyDescent="0.25">
      <c r="A511" s="254" t="s">
        <v>100</v>
      </c>
      <c r="B511" s="255"/>
      <c r="C511" s="255"/>
      <c r="D511" s="255"/>
      <c r="E511" s="255"/>
      <c r="F511" s="255"/>
      <c r="G511" s="255"/>
      <c r="H511" s="255"/>
      <c r="I511" s="256"/>
      <c r="J511" s="64">
        <v>9.9499999999999993</v>
      </c>
    </row>
    <row r="512" spans="1:10" x14ac:dyDescent="0.25">
      <c r="A512" s="257"/>
      <c r="B512" s="257"/>
      <c r="C512" s="257"/>
      <c r="D512" s="257"/>
      <c r="E512" s="257"/>
      <c r="F512" s="257"/>
      <c r="G512" s="257"/>
      <c r="H512" s="257"/>
      <c r="I512" s="257"/>
      <c r="J512" s="257"/>
    </row>
    <row r="513" spans="1:10" ht="30" x14ac:dyDescent="0.25">
      <c r="A513" s="58" t="s">
        <v>121</v>
      </c>
      <c r="B513" s="59" t="s">
        <v>86</v>
      </c>
      <c r="C513" s="59" t="s">
        <v>87</v>
      </c>
      <c r="D513" s="60" t="s">
        <v>88</v>
      </c>
      <c r="E513" s="60" t="s">
        <v>89</v>
      </c>
      <c r="F513" s="60" t="s">
        <v>90</v>
      </c>
      <c r="G513" s="60" t="s">
        <v>91</v>
      </c>
      <c r="H513" s="60" t="s">
        <v>92</v>
      </c>
      <c r="I513" s="60" t="s">
        <v>93</v>
      </c>
      <c r="J513" s="60" t="s">
        <v>94</v>
      </c>
    </row>
    <row r="514" spans="1:10" x14ac:dyDescent="0.25">
      <c r="A514" s="61" t="s">
        <v>173</v>
      </c>
      <c r="B514" s="62" t="s">
        <v>58</v>
      </c>
      <c r="C514" s="62" t="s">
        <v>174</v>
      </c>
      <c r="D514" s="63">
        <v>2.5000000000000001E-2</v>
      </c>
      <c r="E514" s="63">
        <v>1</v>
      </c>
      <c r="F514" s="63">
        <v>4.07</v>
      </c>
      <c r="G514" s="63">
        <v>0</v>
      </c>
      <c r="H514" s="63">
        <v>4.07</v>
      </c>
      <c r="I514" s="63" t="s">
        <v>27</v>
      </c>
      <c r="J514" s="63">
        <v>0.10199999999999999</v>
      </c>
    </row>
    <row r="515" spans="1:10" x14ac:dyDescent="0.25">
      <c r="A515" s="61" t="s">
        <v>166</v>
      </c>
      <c r="B515" s="62" t="s">
        <v>58</v>
      </c>
      <c r="C515" s="62" t="s">
        <v>167</v>
      </c>
      <c r="D515" s="63">
        <v>0.315</v>
      </c>
      <c r="E515" s="63">
        <v>1</v>
      </c>
      <c r="F515" s="63">
        <v>0.81</v>
      </c>
      <c r="G515" s="63">
        <v>0</v>
      </c>
      <c r="H515" s="63">
        <v>0.81</v>
      </c>
      <c r="I515" s="63" t="s">
        <v>27</v>
      </c>
      <c r="J515" s="63">
        <v>0.255</v>
      </c>
    </row>
    <row r="516" spans="1:10" ht="30" x14ac:dyDescent="0.25">
      <c r="A516" s="61" t="s">
        <v>492</v>
      </c>
      <c r="B516" s="62" t="s">
        <v>175</v>
      </c>
      <c r="C516" s="62" t="s">
        <v>493</v>
      </c>
      <c r="D516" s="63">
        <v>9.5600000000000004E-2</v>
      </c>
      <c r="E516" s="63">
        <v>1</v>
      </c>
      <c r="F516" s="63">
        <v>42.73</v>
      </c>
      <c r="G516" s="63">
        <v>0</v>
      </c>
      <c r="H516" s="63">
        <v>42.73</v>
      </c>
      <c r="I516" s="63" t="s">
        <v>27</v>
      </c>
      <c r="J516" s="63">
        <v>4.085</v>
      </c>
    </row>
    <row r="517" spans="1:10" ht="15" customHeight="1" x14ac:dyDescent="0.25">
      <c r="A517" s="254" t="s">
        <v>100</v>
      </c>
      <c r="B517" s="255"/>
      <c r="C517" s="255"/>
      <c r="D517" s="255"/>
      <c r="E517" s="255"/>
      <c r="F517" s="255"/>
      <c r="G517" s="255"/>
      <c r="H517" s="255"/>
      <c r="I517" s="256"/>
      <c r="J517" s="64">
        <v>4.4400000000000004</v>
      </c>
    </row>
    <row r="518" spans="1:10" x14ac:dyDescent="0.25">
      <c r="A518" s="257"/>
      <c r="B518" s="257"/>
      <c r="C518" s="257"/>
      <c r="D518" s="257"/>
      <c r="E518" s="257"/>
      <c r="F518" s="257"/>
      <c r="G518" s="257"/>
      <c r="H518" s="257"/>
      <c r="I518" s="257"/>
      <c r="J518" s="257"/>
    </row>
    <row r="519" spans="1:10" ht="15" customHeight="1" x14ac:dyDescent="0.25">
      <c r="A519" s="258" t="s">
        <v>101</v>
      </c>
      <c r="B519" s="258"/>
      <c r="C519" s="258"/>
      <c r="D519" s="258"/>
      <c r="E519" s="258"/>
    </row>
    <row r="520" spans="1:10" ht="15" customHeight="1" x14ac:dyDescent="0.25">
      <c r="A520" s="259" t="s">
        <v>102</v>
      </c>
      <c r="B520" s="260"/>
      <c r="C520" s="261"/>
      <c r="D520" s="60" t="s">
        <v>103</v>
      </c>
      <c r="E520" s="60" t="s">
        <v>104</v>
      </c>
    </row>
    <row r="521" spans="1:10" ht="15" customHeight="1" x14ac:dyDescent="0.25">
      <c r="A521" s="245" t="s">
        <v>105</v>
      </c>
      <c r="B521" s="246"/>
      <c r="C521" s="247"/>
      <c r="D521" s="248">
        <v>157.27000000000001</v>
      </c>
      <c r="E521" s="65">
        <v>9.9499999999999993</v>
      </c>
    </row>
    <row r="522" spans="1:10" ht="15" customHeight="1" x14ac:dyDescent="0.25">
      <c r="A522" s="245" t="s">
        <v>106</v>
      </c>
      <c r="B522" s="246"/>
      <c r="C522" s="247"/>
      <c r="D522" s="262"/>
      <c r="E522" s="65">
        <v>4.4400000000000004</v>
      </c>
    </row>
    <row r="523" spans="1:10" ht="15" customHeight="1" x14ac:dyDescent="0.25">
      <c r="A523" s="245" t="s">
        <v>107</v>
      </c>
      <c r="B523" s="246"/>
      <c r="C523" s="247"/>
      <c r="D523" s="262"/>
      <c r="E523" s="65">
        <v>0</v>
      </c>
    </row>
    <row r="524" spans="1:10" ht="15" customHeight="1" x14ac:dyDescent="0.25">
      <c r="A524" s="245" t="s">
        <v>108</v>
      </c>
      <c r="B524" s="246"/>
      <c r="C524" s="247"/>
      <c r="D524" s="262"/>
      <c r="E524" s="65">
        <v>1</v>
      </c>
    </row>
    <row r="525" spans="1:10" ht="15" customHeight="1" x14ac:dyDescent="0.25">
      <c r="A525" s="245" t="s">
        <v>109</v>
      </c>
      <c r="B525" s="246"/>
      <c r="C525" s="247"/>
      <c r="D525" s="262"/>
      <c r="E525" s="65">
        <v>9.9499999999999993</v>
      </c>
    </row>
    <row r="526" spans="1:10" ht="15" customHeight="1" x14ac:dyDescent="0.25">
      <c r="A526" s="245" t="s">
        <v>110</v>
      </c>
      <c r="B526" s="246"/>
      <c r="C526" s="247"/>
      <c r="D526" s="262"/>
      <c r="E526" s="65">
        <v>9.9499999999999993</v>
      </c>
    </row>
    <row r="527" spans="1:10" ht="15" customHeight="1" x14ac:dyDescent="0.25">
      <c r="A527" s="245" t="s">
        <v>111</v>
      </c>
      <c r="B527" s="246"/>
      <c r="C527" s="247"/>
      <c r="D527" s="249"/>
      <c r="E527" s="65">
        <v>14.39</v>
      </c>
    </row>
    <row r="528" spans="1:10" ht="15" customHeight="1" x14ac:dyDescent="0.25">
      <c r="A528" s="245" t="s">
        <v>112</v>
      </c>
      <c r="B528" s="246"/>
      <c r="C528" s="247"/>
      <c r="D528" s="248">
        <v>0</v>
      </c>
      <c r="E528" s="65">
        <v>0</v>
      </c>
    </row>
    <row r="529" spans="1:10" ht="15" customHeight="1" x14ac:dyDescent="0.25">
      <c r="A529" s="250" t="s">
        <v>113</v>
      </c>
      <c r="B529" s="251"/>
      <c r="C529" s="252"/>
      <c r="D529" s="249"/>
      <c r="E529" s="64">
        <v>14.39</v>
      </c>
    </row>
    <row r="532" spans="1:10" ht="30" customHeight="1" x14ac:dyDescent="0.25">
      <c r="A532" s="258" t="s">
        <v>290</v>
      </c>
      <c r="B532" s="258"/>
      <c r="C532" s="258"/>
      <c r="D532" s="258"/>
      <c r="E532" s="258"/>
      <c r="F532" s="258"/>
      <c r="G532" s="258"/>
      <c r="H532" s="258" t="s">
        <v>291</v>
      </c>
      <c r="I532" s="258"/>
      <c r="J532" s="258"/>
    </row>
    <row r="533" spans="1:10" ht="15" customHeight="1" x14ac:dyDescent="0.25">
      <c r="A533" s="258" t="s">
        <v>81</v>
      </c>
      <c r="B533" s="258"/>
      <c r="C533" s="258" t="s">
        <v>292</v>
      </c>
      <c r="D533" s="258"/>
      <c r="E533" s="258" t="s">
        <v>83</v>
      </c>
      <c r="F533" s="258"/>
      <c r="G533" s="258"/>
      <c r="H533" s="258" t="s">
        <v>163</v>
      </c>
      <c r="I533" s="258"/>
      <c r="J533" s="258"/>
    </row>
    <row r="534" spans="1:10" x14ac:dyDescent="0.25">
      <c r="A534" s="253"/>
      <c r="B534" s="253"/>
      <c r="C534" s="253"/>
      <c r="D534" s="253"/>
      <c r="E534" s="253"/>
      <c r="F534" s="253"/>
      <c r="G534" s="253"/>
      <c r="H534" s="253"/>
      <c r="I534" s="253"/>
      <c r="J534" s="253"/>
    </row>
    <row r="535" spans="1:10" ht="30" x14ac:dyDescent="0.25">
      <c r="A535" s="58" t="s">
        <v>85</v>
      </c>
      <c r="B535" s="59" t="s">
        <v>86</v>
      </c>
      <c r="C535" s="59" t="s">
        <v>87</v>
      </c>
      <c r="D535" s="60" t="s">
        <v>88</v>
      </c>
      <c r="E535" s="60" t="s">
        <v>89</v>
      </c>
      <c r="F535" s="60" t="s">
        <v>90</v>
      </c>
      <c r="G535" s="60" t="s">
        <v>91</v>
      </c>
      <c r="H535" s="60" t="s">
        <v>92</v>
      </c>
      <c r="I535" s="60" t="s">
        <v>93</v>
      </c>
      <c r="J535" s="60" t="s">
        <v>94</v>
      </c>
    </row>
    <row r="536" spans="1:10" x14ac:dyDescent="0.25">
      <c r="A536" s="61" t="s">
        <v>98</v>
      </c>
      <c r="B536" s="62" t="s">
        <v>96</v>
      </c>
      <c r="C536" s="62" t="s">
        <v>99</v>
      </c>
      <c r="D536" s="63">
        <v>0.63</v>
      </c>
      <c r="E536" s="63">
        <v>1</v>
      </c>
      <c r="F536" s="63">
        <v>5.46</v>
      </c>
      <c r="G536" s="63">
        <v>0</v>
      </c>
      <c r="H536" s="63">
        <v>14.05</v>
      </c>
      <c r="I536" s="63" t="s">
        <v>27</v>
      </c>
      <c r="J536" s="63">
        <v>8.8520000000000003</v>
      </c>
    </row>
    <row r="537" spans="1:10" ht="15" customHeight="1" x14ac:dyDescent="0.25">
      <c r="A537" s="254" t="s">
        <v>100</v>
      </c>
      <c r="B537" s="255"/>
      <c r="C537" s="255"/>
      <c r="D537" s="255"/>
      <c r="E537" s="255"/>
      <c r="F537" s="255"/>
      <c r="G537" s="255"/>
      <c r="H537" s="255"/>
      <c r="I537" s="256"/>
      <c r="J537" s="64">
        <v>8.85</v>
      </c>
    </row>
    <row r="538" spans="1:10" x14ac:dyDescent="0.25">
      <c r="A538" s="257"/>
      <c r="B538" s="257"/>
      <c r="C538" s="257"/>
      <c r="D538" s="257"/>
      <c r="E538" s="257"/>
      <c r="F538" s="257"/>
      <c r="G538" s="257"/>
      <c r="H538" s="257"/>
      <c r="I538" s="257"/>
      <c r="J538" s="257"/>
    </row>
    <row r="539" spans="1:10" ht="30" x14ac:dyDescent="0.25">
      <c r="A539" s="58" t="s">
        <v>121</v>
      </c>
      <c r="B539" s="59" t="s">
        <v>86</v>
      </c>
      <c r="C539" s="59" t="s">
        <v>87</v>
      </c>
      <c r="D539" s="60" t="s">
        <v>88</v>
      </c>
      <c r="E539" s="60" t="s">
        <v>89</v>
      </c>
      <c r="F539" s="60" t="s">
        <v>90</v>
      </c>
      <c r="G539" s="60" t="s">
        <v>91</v>
      </c>
      <c r="H539" s="60" t="s">
        <v>92</v>
      </c>
      <c r="I539" s="60" t="s">
        <v>93</v>
      </c>
      <c r="J539" s="60" t="s">
        <v>94</v>
      </c>
    </row>
    <row r="540" spans="1:10" ht="45" x14ac:dyDescent="0.25">
      <c r="A540" s="61" t="s">
        <v>293</v>
      </c>
      <c r="B540" s="62" t="s">
        <v>148</v>
      </c>
      <c r="C540" s="62" t="s">
        <v>294</v>
      </c>
      <c r="D540" s="63">
        <v>1</v>
      </c>
      <c r="E540" s="63">
        <v>1</v>
      </c>
      <c r="F540" s="63">
        <v>40</v>
      </c>
      <c r="G540" s="63">
        <v>0</v>
      </c>
      <c r="H540" s="63">
        <v>40</v>
      </c>
      <c r="I540" s="63" t="s">
        <v>27</v>
      </c>
      <c r="J540" s="63">
        <v>40</v>
      </c>
    </row>
    <row r="541" spans="1:10" ht="15" customHeight="1" x14ac:dyDescent="0.25">
      <c r="A541" s="254" t="s">
        <v>100</v>
      </c>
      <c r="B541" s="255"/>
      <c r="C541" s="255"/>
      <c r="D541" s="255"/>
      <c r="E541" s="255"/>
      <c r="F541" s="255"/>
      <c r="G541" s="255"/>
      <c r="H541" s="255"/>
      <c r="I541" s="256"/>
      <c r="J541" s="64">
        <v>40</v>
      </c>
    </row>
    <row r="542" spans="1:10" x14ac:dyDescent="0.25">
      <c r="A542" s="257"/>
      <c r="B542" s="257"/>
      <c r="C542" s="257"/>
      <c r="D542" s="257"/>
      <c r="E542" s="257"/>
      <c r="F542" s="257"/>
      <c r="G542" s="257"/>
      <c r="H542" s="257"/>
      <c r="I542" s="257"/>
      <c r="J542" s="257"/>
    </row>
    <row r="543" spans="1:10" ht="15" customHeight="1" x14ac:dyDescent="0.25">
      <c r="A543" s="258" t="s">
        <v>101</v>
      </c>
      <c r="B543" s="258"/>
      <c r="C543" s="258"/>
      <c r="D543" s="258"/>
      <c r="E543" s="258"/>
    </row>
    <row r="544" spans="1:10" ht="15" customHeight="1" x14ac:dyDescent="0.25">
      <c r="A544" s="259" t="s">
        <v>102</v>
      </c>
      <c r="B544" s="260"/>
      <c r="C544" s="261"/>
      <c r="D544" s="60" t="s">
        <v>103</v>
      </c>
      <c r="E544" s="60" t="s">
        <v>104</v>
      </c>
    </row>
    <row r="545" spans="1:5" ht="15" customHeight="1" x14ac:dyDescent="0.25">
      <c r="A545" s="245" t="s">
        <v>105</v>
      </c>
      <c r="B545" s="246"/>
      <c r="C545" s="247"/>
      <c r="D545" s="248">
        <v>157.27000000000001</v>
      </c>
      <c r="E545" s="65">
        <v>8.85</v>
      </c>
    </row>
    <row r="546" spans="1:5" ht="15" customHeight="1" x14ac:dyDescent="0.25">
      <c r="A546" s="245" t="s">
        <v>106</v>
      </c>
      <c r="B546" s="246"/>
      <c r="C546" s="247"/>
      <c r="D546" s="262"/>
      <c r="E546" s="65">
        <v>40</v>
      </c>
    </row>
    <row r="547" spans="1:5" ht="15" customHeight="1" x14ac:dyDescent="0.25">
      <c r="A547" s="245" t="s">
        <v>107</v>
      </c>
      <c r="B547" s="246"/>
      <c r="C547" s="247"/>
      <c r="D547" s="262"/>
      <c r="E547" s="65">
        <v>0</v>
      </c>
    </row>
    <row r="548" spans="1:5" ht="15" customHeight="1" x14ac:dyDescent="0.25">
      <c r="A548" s="245" t="s">
        <v>108</v>
      </c>
      <c r="B548" s="246"/>
      <c r="C548" s="247"/>
      <c r="D548" s="262"/>
      <c r="E548" s="65">
        <v>1</v>
      </c>
    </row>
    <row r="549" spans="1:5" ht="15" customHeight="1" x14ac:dyDescent="0.25">
      <c r="A549" s="245" t="s">
        <v>109</v>
      </c>
      <c r="B549" s="246"/>
      <c r="C549" s="247"/>
      <c r="D549" s="262"/>
      <c r="E549" s="65">
        <v>8.85</v>
      </c>
    </row>
    <row r="550" spans="1:5" ht="15" customHeight="1" x14ac:dyDescent="0.25">
      <c r="A550" s="245" t="s">
        <v>110</v>
      </c>
      <c r="B550" s="246"/>
      <c r="C550" s="247"/>
      <c r="D550" s="262"/>
      <c r="E550" s="65">
        <v>8.85</v>
      </c>
    </row>
    <row r="551" spans="1:5" ht="15" customHeight="1" x14ac:dyDescent="0.25">
      <c r="A551" s="245" t="s">
        <v>111</v>
      </c>
      <c r="B551" s="246"/>
      <c r="C551" s="247"/>
      <c r="D551" s="249"/>
      <c r="E551" s="65">
        <v>48.85</v>
      </c>
    </row>
    <row r="552" spans="1:5" ht="15" customHeight="1" x14ac:dyDescent="0.25">
      <c r="A552" s="245" t="s">
        <v>112</v>
      </c>
      <c r="B552" s="246"/>
      <c r="C552" s="247"/>
      <c r="D552" s="248">
        <v>30.9</v>
      </c>
      <c r="E552" s="65">
        <v>0</v>
      </c>
    </row>
    <row r="553" spans="1:5" ht="15" customHeight="1" x14ac:dyDescent="0.25">
      <c r="A553" s="250" t="s">
        <v>113</v>
      </c>
      <c r="B553" s="251"/>
      <c r="C553" s="252"/>
      <c r="D553" s="249"/>
      <c r="E553" s="66">
        <f>E551*1.309</f>
        <v>63.944649999999996</v>
      </c>
    </row>
  </sheetData>
  <mergeCells count="507">
    <mergeCell ref="A469:C469"/>
    <mergeCell ref="D469:D470"/>
    <mergeCell ref="A470:C470"/>
    <mergeCell ref="A455:J455"/>
    <mergeCell ref="A458:I458"/>
    <mergeCell ref="A459:J459"/>
    <mergeCell ref="A460:E460"/>
    <mergeCell ref="A461:C461"/>
    <mergeCell ref="A462:C462"/>
    <mergeCell ref="D462:D468"/>
    <mergeCell ref="A463:C463"/>
    <mergeCell ref="A464:C464"/>
    <mergeCell ref="A465:C465"/>
    <mergeCell ref="A466:C466"/>
    <mergeCell ref="A467:C467"/>
    <mergeCell ref="A468:C468"/>
    <mergeCell ref="A449:C449"/>
    <mergeCell ref="D449:D450"/>
    <mergeCell ref="A450:C450"/>
    <mergeCell ref="A453:G453"/>
    <mergeCell ref="H453:J453"/>
    <mergeCell ref="A454:B454"/>
    <mergeCell ref="C454:D454"/>
    <mergeCell ref="E454:G454"/>
    <mergeCell ref="H454:J454"/>
    <mergeCell ref="A430:J430"/>
    <mergeCell ref="A434:I434"/>
    <mergeCell ref="A435:J435"/>
    <mergeCell ref="A438:I438"/>
    <mergeCell ref="A439:J439"/>
    <mergeCell ref="A440:E440"/>
    <mergeCell ref="A441:C441"/>
    <mergeCell ref="A442:C442"/>
    <mergeCell ref="D442:D448"/>
    <mergeCell ref="A443:C443"/>
    <mergeCell ref="A444:C444"/>
    <mergeCell ref="A445:C445"/>
    <mergeCell ref="A446:C446"/>
    <mergeCell ref="A447:C447"/>
    <mergeCell ref="A448:C448"/>
    <mergeCell ref="A424:C424"/>
    <mergeCell ref="D424:D425"/>
    <mergeCell ref="A425:C425"/>
    <mergeCell ref="A428:G428"/>
    <mergeCell ref="H428:J428"/>
    <mergeCell ref="A429:B429"/>
    <mergeCell ref="C429:D429"/>
    <mergeCell ref="E429:G429"/>
    <mergeCell ref="H429:J429"/>
    <mergeCell ref="A402:J402"/>
    <mergeCell ref="A406:I406"/>
    <mergeCell ref="A407:J407"/>
    <mergeCell ref="A413:I413"/>
    <mergeCell ref="A414:J414"/>
    <mergeCell ref="A415:E415"/>
    <mergeCell ref="A416:C416"/>
    <mergeCell ref="A417:C417"/>
    <mergeCell ref="D417:D423"/>
    <mergeCell ref="A418:C418"/>
    <mergeCell ref="A419:C419"/>
    <mergeCell ref="A420:C420"/>
    <mergeCell ref="A421:C421"/>
    <mergeCell ref="A422:C422"/>
    <mergeCell ref="A423:C423"/>
    <mergeCell ref="A396:C396"/>
    <mergeCell ref="D396:D397"/>
    <mergeCell ref="A397:C397"/>
    <mergeCell ref="A400:G400"/>
    <mergeCell ref="H400:J400"/>
    <mergeCell ref="A401:B401"/>
    <mergeCell ref="C401:D401"/>
    <mergeCell ref="E401:G401"/>
    <mergeCell ref="H401:J401"/>
    <mergeCell ref="A381:I381"/>
    <mergeCell ref="A382:J382"/>
    <mergeCell ref="A385:I385"/>
    <mergeCell ref="A386:J386"/>
    <mergeCell ref="A387:E387"/>
    <mergeCell ref="A388:C388"/>
    <mergeCell ref="A389:C389"/>
    <mergeCell ref="D389:D395"/>
    <mergeCell ref="A390:C390"/>
    <mergeCell ref="A391:C391"/>
    <mergeCell ref="A392:C392"/>
    <mergeCell ref="A393:C393"/>
    <mergeCell ref="A394:C394"/>
    <mergeCell ref="A395:C395"/>
    <mergeCell ref="A359:G359"/>
    <mergeCell ref="H359:J359"/>
    <mergeCell ref="A360:B360"/>
    <mergeCell ref="C360:D360"/>
    <mergeCell ref="E360:G360"/>
    <mergeCell ref="H360:J360"/>
    <mergeCell ref="A361:J361"/>
    <mergeCell ref="A367:I367"/>
    <mergeCell ref="A368:J368"/>
    <mergeCell ref="A348:C348"/>
    <mergeCell ref="D348:D354"/>
    <mergeCell ref="A349:C349"/>
    <mergeCell ref="A350:C350"/>
    <mergeCell ref="A351:C351"/>
    <mergeCell ref="A352:C352"/>
    <mergeCell ref="A353:C353"/>
    <mergeCell ref="A354:C354"/>
    <mergeCell ref="A355:C355"/>
    <mergeCell ref="D355:D356"/>
    <mergeCell ref="A356:C356"/>
    <mergeCell ref="A329:J329"/>
    <mergeCell ref="A333:I333"/>
    <mergeCell ref="A334:J334"/>
    <mergeCell ref="A340:I340"/>
    <mergeCell ref="A341:J341"/>
    <mergeCell ref="A344:I344"/>
    <mergeCell ref="A345:J345"/>
    <mergeCell ref="A346:E346"/>
    <mergeCell ref="A347:C347"/>
    <mergeCell ref="A323:C323"/>
    <mergeCell ref="D323:D324"/>
    <mergeCell ref="A324:C324"/>
    <mergeCell ref="A327:G327"/>
    <mergeCell ref="H327:J327"/>
    <mergeCell ref="A328:B328"/>
    <mergeCell ref="C328:D328"/>
    <mergeCell ref="E328:G328"/>
    <mergeCell ref="H328:J328"/>
    <mergeCell ref="A303:J303"/>
    <mergeCell ref="A307:I307"/>
    <mergeCell ref="A308:J308"/>
    <mergeCell ref="A312:I312"/>
    <mergeCell ref="A313:J313"/>
    <mergeCell ref="A314:E314"/>
    <mergeCell ref="A315:C315"/>
    <mergeCell ref="A316:C316"/>
    <mergeCell ref="D316:D322"/>
    <mergeCell ref="A317:C317"/>
    <mergeCell ref="A318:C318"/>
    <mergeCell ref="A319:C319"/>
    <mergeCell ref="A320:C320"/>
    <mergeCell ref="A321:C321"/>
    <mergeCell ref="A322:C322"/>
    <mergeCell ref="A297:C297"/>
    <mergeCell ref="D297:D298"/>
    <mergeCell ref="A298:C298"/>
    <mergeCell ref="A301:G301"/>
    <mergeCell ref="H301:J301"/>
    <mergeCell ref="A302:B302"/>
    <mergeCell ref="C302:D302"/>
    <mergeCell ref="E302:G302"/>
    <mergeCell ref="H302:J302"/>
    <mergeCell ref="A277:J277"/>
    <mergeCell ref="A281:I281"/>
    <mergeCell ref="A282:J282"/>
    <mergeCell ref="A286:I286"/>
    <mergeCell ref="A287:J287"/>
    <mergeCell ref="A288:E288"/>
    <mergeCell ref="A289:C289"/>
    <mergeCell ref="A290:C290"/>
    <mergeCell ref="D290:D296"/>
    <mergeCell ref="A291:C291"/>
    <mergeCell ref="A292:C292"/>
    <mergeCell ref="A293:C293"/>
    <mergeCell ref="A294:C294"/>
    <mergeCell ref="A295:C295"/>
    <mergeCell ref="A296:C296"/>
    <mergeCell ref="A271:C271"/>
    <mergeCell ref="D271:D272"/>
    <mergeCell ref="A272:C272"/>
    <mergeCell ref="A275:G275"/>
    <mergeCell ref="H275:J275"/>
    <mergeCell ref="A276:B276"/>
    <mergeCell ref="C276:D276"/>
    <mergeCell ref="E276:G276"/>
    <mergeCell ref="H276:J276"/>
    <mergeCell ref="A251:J251"/>
    <mergeCell ref="A255:I255"/>
    <mergeCell ref="A256:J256"/>
    <mergeCell ref="A260:I260"/>
    <mergeCell ref="A261:J261"/>
    <mergeCell ref="A262:E262"/>
    <mergeCell ref="A263:C263"/>
    <mergeCell ref="A264:C264"/>
    <mergeCell ref="D264:D270"/>
    <mergeCell ref="A265:C265"/>
    <mergeCell ref="A266:C266"/>
    <mergeCell ref="A267:C267"/>
    <mergeCell ref="A268:C268"/>
    <mergeCell ref="A269:C269"/>
    <mergeCell ref="A270:C270"/>
    <mergeCell ref="A245:C245"/>
    <mergeCell ref="D245:D246"/>
    <mergeCell ref="A246:C246"/>
    <mergeCell ref="A249:G249"/>
    <mergeCell ref="H249:J249"/>
    <mergeCell ref="A250:B250"/>
    <mergeCell ref="C250:D250"/>
    <mergeCell ref="E250:G250"/>
    <mergeCell ref="H250:J250"/>
    <mergeCell ref="A224:J224"/>
    <mergeCell ref="A228:I228"/>
    <mergeCell ref="A229:J229"/>
    <mergeCell ref="A234:I234"/>
    <mergeCell ref="A235:J235"/>
    <mergeCell ref="A236:E236"/>
    <mergeCell ref="A237:C237"/>
    <mergeCell ref="A238:C238"/>
    <mergeCell ref="D238:D244"/>
    <mergeCell ref="A239:C239"/>
    <mergeCell ref="A240:C240"/>
    <mergeCell ref="A241:C241"/>
    <mergeCell ref="A242:C242"/>
    <mergeCell ref="A243:C243"/>
    <mergeCell ref="A244:C244"/>
    <mergeCell ref="A218:C218"/>
    <mergeCell ref="D218:D219"/>
    <mergeCell ref="A219:C219"/>
    <mergeCell ref="A222:G222"/>
    <mergeCell ref="H222:J222"/>
    <mergeCell ref="A223:B223"/>
    <mergeCell ref="C223:D223"/>
    <mergeCell ref="E223:G223"/>
    <mergeCell ref="H223:J223"/>
    <mergeCell ref="A207:I207"/>
    <mergeCell ref="A208:J208"/>
    <mergeCell ref="A209:E209"/>
    <mergeCell ref="A210:C210"/>
    <mergeCell ref="A211:C211"/>
    <mergeCell ref="D211:D217"/>
    <mergeCell ref="A212:C212"/>
    <mergeCell ref="A213:C213"/>
    <mergeCell ref="A214:C214"/>
    <mergeCell ref="A215:C215"/>
    <mergeCell ref="A216:C216"/>
    <mergeCell ref="A217:C217"/>
    <mergeCell ref="A195:G195"/>
    <mergeCell ref="H195:J195"/>
    <mergeCell ref="A196:B196"/>
    <mergeCell ref="C196:D196"/>
    <mergeCell ref="E196:G196"/>
    <mergeCell ref="H196:J196"/>
    <mergeCell ref="A197:J197"/>
    <mergeCell ref="A201:I201"/>
    <mergeCell ref="A202:J202"/>
    <mergeCell ref="A189:C189"/>
    <mergeCell ref="A190:C190"/>
    <mergeCell ref="A180:I180"/>
    <mergeCell ref="A181:J181"/>
    <mergeCell ref="A182:E182"/>
    <mergeCell ref="D184:D190"/>
    <mergeCell ref="A191:C191"/>
    <mergeCell ref="D191:D192"/>
    <mergeCell ref="A192:C192"/>
    <mergeCell ref="A183:C183"/>
    <mergeCell ref="A184:C184"/>
    <mergeCell ref="A185:C185"/>
    <mergeCell ref="A186:C186"/>
    <mergeCell ref="A187:C187"/>
    <mergeCell ref="A188:C188"/>
    <mergeCell ref="A168:G168"/>
    <mergeCell ref="H168:J168"/>
    <mergeCell ref="A169:B169"/>
    <mergeCell ref="C169:D169"/>
    <mergeCell ref="E169:G169"/>
    <mergeCell ref="H169:J169"/>
    <mergeCell ref="A170:J170"/>
    <mergeCell ref="A174:I174"/>
    <mergeCell ref="A175:J175"/>
    <mergeCell ref="A164:C164"/>
    <mergeCell ref="D164:D165"/>
    <mergeCell ref="A165:C165"/>
    <mergeCell ref="A125:I125"/>
    <mergeCell ref="A126:J126"/>
    <mergeCell ref="A127:E127"/>
    <mergeCell ref="D129:D135"/>
    <mergeCell ref="D136:D137"/>
    <mergeCell ref="A137:C137"/>
    <mergeCell ref="A142:J142"/>
    <mergeCell ref="A146:I146"/>
    <mergeCell ref="A147:J147"/>
    <mergeCell ref="A153:I153"/>
    <mergeCell ref="A154:J154"/>
    <mergeCell ref="A155:E155"/>
    <mergeCell ref="A156:C156"/>
    <mergeCell ref="A157:C157"/>
    <mergeCell ref="D157:D163"/>
    <mergeCell ref="A158:C158"/>
    <mergeCell ref="A159:C159"/>
    <mergeCell ref="A160:C160"/>
    <mergeCell ref="A161:C161"/>
    <mergeCell ref="A162:C162"/>
    <mergeCell ref="A163:C163"/>
    <mergeCell ref="A135:C135"/>
    <mergeCell ref="A136:C136"/>
    <mergeCell ref="A140:G140"/>
    <mergeCell ref="H140:J140"/>
    <mergeCell ref="A141:B141"/>
    <mergeCell ref="C141:D141"/>
    <mergeCell ref="E141:G141"/>
    <mergeCell ref="H141:J141"/>
    <mergeCell ref="A128:C128"/>
    <mergeCell ref="A129:C129"/>
    <mergeCell ref="A130:C130"/>
    <mergeCell ref="A131:C131"/>
    <mergeCell ref="A132:C132"/>
    <mergeCell ref="A133:C133"/>
    <mergeCell ref="A134:C134"/>
    <mergeCell ref="A113:G113"/>
    <mergeCell ref="H113:J113"/>
    <mergeCell ref="A114:B114"/>
    <mergeCell ref="C114:D114"/>
    <mergeCell ref="E114:G114"/>
    <mergeCell ref="H114:J114"/>
    <mergeCell ref="A115:J115"/>
    <mergeCell ref="A119:I119"/>
    <mergeCell ref="A120:J120"/>
    <mergeCell ref="A34:J34"/>
    <mergeCell ref="A35:E35"/>
    <mergeCell ref="A44:C44"/>
    <mergeCell ref="D44:D45"/>
    <mergeCell ref="A45:C45"/>
    <mergeCell ref="A36:C36"/>
    <mergeCell ref="A37:C37"/>
    <mergeCell ref="D37:D43"/>
    <mergeCell ref="A38:C38"/>
    <mergeCell ref="A39:C39"/>
    <mergeCell ref="A40:C40"/>
    <mergeCell ref="A41:C41"/>
    <mergeCell ref="A42:C42"/>
    <mergeCell ref="A43:C43"/>
    <mergeCell ref="A3:G3"/>
    <mergeCell ref="H3:J3"/>
    <mergeCell ref="A4:B4"/>
    <mergeCell ref="C4:D4"/>
    <mergeCell ref="E4:G4"/>
    <mergeCell ref="H4:J4"/>
    <mergeCell ref="A12:C12"/>
    <mergeCell ref="A13:C13"/>
    <mergeCell ref="D13:D19"/>
    <mergeCell ref="A14:C14"/>
    <mergeCell ref="A15:C15"/>
    <mergeCell ref="A16:C16"/>
    <mergeCell ref="A17:C17"/>
    <mergeCell ref="A18:C18"/>
    <mergeCell ref="A19:C19"/>
    <mergeCell ref="A5:J5"/>
    <mergeCell ref="A9:I9"/>
    <mergeCell ref="A10:J10"/>
    <mergeCell ref="A11:E11"/>
    <mergeCell ref="A20:C20"/>
    <mergeCell ref="D20:D21"/>
    <mergeCell ref="A21:C21"/>
    <mergeCell ref="A24:G24"/>
    <mergeCell ref="H24:J24"/>
    <mergeCell ref="A25:B25"/>
    <mergeCell ref="C25:D25"/>
    <mergeCell ref="E25:G25"/>
    <mergeCell ref="A92:G92"/>
    <mergeCell ref="H92:J92"/>
    <mergeCell ref="A82:C82"/>
    <mergeCell ref="A83:C83"/>
    <mergeCell ref="A84:C84"/>
    <mergeCell ref="A85:C85"/>
    <mergeCell ref="A86:C86"/>
    <mergeCell ref="A87:C87"/>
    <mergeCell ref="A88:C88"/>
    <mergeCell ref="D88:D89"/>
    <mergeCell ref="A89:C89"/>
    <mergeCell ref="H25:J25"/>
    <mergeCell ref="A26:J26"/>
    <mergeCell ref="A29:I29"/>
    <mergeCell ref="A30:J30"/>
    <mergeCell ref="A33:I33"/>
    <mergeCell ref="A105:C105"/>
    <mergeCell ref="A106:C106"/>
    <mergeCell ref="A107:C107"/>
    <mergeCell ref="A108:C108"/>
    <mergeCell ref="A93:B93"/>
    <mergeCell ref="C93:D93"/>
    <mergeCell ref="E93:G93"/>
    <mergeCell ref="H93:J93"/>
    <mergeCell ref="A94:J94"/>
    <mergeCell ref="A109:C109"/>
    <mergeCell ref="D109:D110"/>
    <mergeCell ref="A110:C110"/>
    <mergeCell ref="A72:G72"/>
    <mergeCell ref="H72:J72"/>
    <mergeCell ref="A73:B73"/>
    <mergeCell ref="C73:D73"/>
    <mergeCell ref="E73:G73"/>
    <mergeCell ref="H73:J73"/>
    <mergeCell ref="A74:J74"/>
    <mergeCell ref="A77:I77"/>
    <mergeCell ref="A78:J78"/>
    <mergeCell ref="A79:E79"/>
    <mergeCell ref="A80:C80"/>
    <mergeCell ref="A81:C81"/>
    <mergeCell ref="D81:D87"/>
    <mergeCell ref="A98:I98"/>
    <mergeCell ref="A99:J99"/>
    <mergeCell ref="A100:E100"/>
    <mergeCell ref="A101:C101"/>
    <mergeCell ref="A102:C102"/>
    <mergeCell ref="D102:D108"/>
    <mergeCell ref="A103:C103"/>
    <mergeCell ref="A104:C104"/>
    <mergeCell ref="A50:J50"/>
    <mergeCell ref="A53:I53"/>
    <mergeCell ref="A54:J54"/>
    <mergeCell ref="A57:I57"/>
    <mergeCell ref="A58:J58"/>
    <mergeCell ref="H48:J48"/>
    <mergeCell ref="A49:B49"/>
    <mergeCell ref="C49:D49"/>
    <mergeCell ref="E49:G49"/>
    <mergeCell ref="H49:J49"/>
    <mergeCell ref="A48:G48"/>
    <mergeCell ref="A68:C68"/>
    <mergeCell ref="D68:D69"/>
    <mergeCell ref="A69:C69"/>
    <mergeCell ref="A59:E59"/>
    <mergeCell ref="A60:C60"/>
    <mergeCell ref="A61:C61"/>
    <mergeCell ref="D61:D67"/>
    <mergeCell ref="A62:C62"/>
    <mergeCell ref="A63:C63"/>
    <mergeCell ref="A64:C64"/>
    <mergeCell ref="A65:C65"/>
    <mergeCell ref="A66:C66"/>
    <mergeCell ref="A67:C67"/>
    <mergeCell ref="A473:G473"/>
    <mergeCell ref="H473:J473"/>
    <mergeCell ref="A474:B474"/>
    <mergeCell ref="C474:D474"/>
    <mergeCell ref="E474:G474"/>
    <mergeCell ref="H474:J474"/>
    <mergeCell ref="A475:J475"/>
    <mergeCell ref="A478:I478"/>
    <mergeCell ref="A479:J479"/>
    <mergeCell ref="A480:E480"/>
    <mergeCell ref="A481:C481"/>
    <mergeCell ref="A482:C482"/>
    <mergeCell ref="D482:D488"/>
    <mergeCell ref="A483:C483"/>
    <mergeCell ref="A484:C484"/>
    <mergeCell ref="A485:C485"/>
    <mergeCell ref="A486:C486"/>
    <mergeCell ref="A487:C487"/>
    <mergeCell ref="A488:C488"/>
    <mergeCell ref="A489:C489"/>
    <mergeCell ref="D489:D490"/>
    <mergeCell ref="A490:C490"/>
    <mergeCell ref="A532:G532"/>
    <mergeCell ref="H532:J532"/>
    <mergeCell ref="A533:B533"/>
    <mergeCell ref="C533:D533"/>
    <mergeCell ref="E533:G533"/>
    <mergeCell ref="H533:J533"/>
    <mergeCell ref="A492:G492"/>
    <mergeCell ref="H492:J492"/>
    <mergeCell ref="A493:B493"/>
    <mergeCell ref="C493:D493"/>
    <mergeCell ref="E493:G493"/>
    <mergeCell ref="H493:J493"/>
    <mergeCell ref="A494:J494"/>
    <mergeCell ref="A498:I498"/>
    <mergeCell ref="A499:J499"/>
    <mergeCell ref="A505:G505"/>
    <mergeCell ref="H505:J505"/>
    <mergeCell ref="A506:B506"/>
    <mergeCell ref="C506:D506"/>
    <mergeCell ref="E506:G506"/>
    <mergeCell ref="H506:J506"/>
    <mergeCell ref="A552:C552"/>
    <mergeCell ref="D552:D553"/>
    <mergeCell ref="A553:C553"/>
    <mergeCell ref="A534:J534"/>
    <mergeCell ref="A537:I537"/>
    <mergeCell ref="A538:J538"/>
    <mergeCell ref="A541:I541"/>
    <mergeCell ref="A542:J542"/>
    <mergeCell ref="A543:E543"/>
    <mergeCell ref="A544:C544"/>
    <mergeCell ref="A545:C545"/>
    <mergeCell ref="D545:D551"/>
    <mergeCell ref="A546:C546"/>
    <mergeCell ref="A547:C547"/>
    <mergeCell ref="A548:C548"/>
    <mergeCell ref="A549:C549"/>
    <mergeCell ref="A550:C550"/>
    <mergeCell ref="A551:C551"/>
    <mergeCell ref="A528:C528"/>
    <mergeCell ref="D528:D529"/>
    <mergeCell ref="A529:C529"/>
    <mergeCell ref="A507:J507"/>
    <mergeCell ref="A511:I511"/>
    <mergeCell ref="A512:J512"/>
    <mergeCell ref="A517:I517"/>
    <mergeCell ref="A518:J518"/>
    <mergeCell ref="A519:E519"/>
    <mergeCell ref="A520:C520"/>
    <mergeCell ref="A521:C521"/>
    <mergeCell ref="D521:D527"/>
    <mergeCell ref="A522:C522"/>
    <mergeCell ref="A523:C523"/>
    <mergeCell ref="A524:C524"/>
    <mergeCell ref="A525:C525"/>
    <mergeCell ref="A526:C526"/>
    <mergeCell ref="A527:C527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3"/>
  <sheetViews>
    <sheetView topLeftCell="A16" zoomScaleNormal="100" zoomScaleSheetLayoutView="78" workbookViewId="0">
      <selection activeCell="J23" sqref="J23"/>
    </sheetView>
  </sheetViews>
  <sheetFormatPr defaultRowHeight="15" x14ac:dyDescent="0.25"/>
  <cols>
    <col min="1" max="1" width="7.85546875" customWidth="1"/>
    <col min="4" max="4" width="7.85546875" customWidth="1"/>
    <col min="5" max="5" width="3" customWidth="1"/>
    <col min="6" max="6" width="8.5703125" customWidth="1"/>
    <col min="7" max="7" width="5.28515625" customWidth="1"/>
    <col min="8" max="8" width="15.5703125" style="17" customWidth="1"/>
    <col min="9" max="9" width="16.85546875" customWidth="1"/>
    <col min="10" max="13" width="14.85546875" customWidth="1"/>
  </cols>
  <sheetData>
    <row r="1" spans="1:13" x14ac:dyDescent="0.25">
      <c r="A1" s="4"/>
      <c r="B1" s="5"/>
      <c r="C1" s="5"/>
      <c r="D1" s="5"/>
      <c r="E1" s="5"/>
      <c r="F1" s="5"/>
      <c r="G1" s="5"/>
      <c r="H1" s="13"/>
      <c r="I1" s="5"/>
      <c r="J1" s="5"/>
      <c r="K1" s="5"/>
      <c r="L1" s="5"/>
      <c r="M1" s="6"/>
    </row>
    <row r="2" spans="1:13" x14ac:dyDescent="0.25">
      <c r="A2" s="7"/>
      <c r="B2" s="3"/>
      <c r="C2" s="3"/>
      <c r="D2" s="3"/>
      <c r="E2" s="3"/>
      <c r="F2" s="3"/>
      <c r="G2" s="3"/>
      <c r="H2" s="14"/>
      <c r="I2" s="3"/>
      <c r="J2" s="3"/>
      <c r="K2" s="3"/>
      <c r="L2" s="3"/>
      <c r="M2" s="8"/>
    </row>
    <row r="3" spans="1:13" x14ac:dyDescent="0.25">
      <c r="A3" s="7"/>
      <c r="B3" s="3"/>
      <c r="C3" s="3"/>
      <c r="D3" s="3"/>
      <c r="E3" s="3"/>
      <c r="F3" s="3"/>
      <c r="G3" s="3"/>
      <c r="H3" s="14"/>
      <c r="I3" s="3"/>
      <c r="J3" s="3"/>
      <c r="K3" s="3"/>
      <c r="L3" s="3"/>
      <c r="M3" s="8"/>
    </row>
    <row r="4" spans="1:13" x14ac:dyDescent="0.25">
      <c r="A4" s="7"/>
      <c r="B4" s="3"/>
      <c r="C4" s="3"/>
      <c r="D4" s="3"/>
      <c r="E4" s="3"/>
      <c r="F4" s="3"/>
      <c r="G4" s="3"/>
      <c r="H4" s="14"/>
      <c r="I4" s="3"/>
      <c r="J4" s="3"/>
      <c r="K4" s="3"/>
      <c r="L4" s="3"/>
      <c r="M4" s="8"/>
    </row>
    <row r="5" spans="1:13" ht="46.15" customHeight="1" x14ac:dyDescent="0.25">
      <c r="A5" s="7"/>
      <c r="B5" s="3"/>
      <c r="C5" s="3"/>
      <c r="D5" s="3"/>
      <c r="E5" s="3"/>
      <c r="F5" s="3"/>
      <c r="G5" s="3"/>
      <c r="H5" s="14"/>
      <c r="I5" s="3"/>
      <c r="J5" s="3"/>
      <c r="K5" s="3"/>
      <c r="L5" s="3"/>
      <c r="M5" s="8"/>
    </row>
    <row r="6" spans="1:13" s="22" customFormat="1" ht="22.9" customHeight="1" x14ac:dyDescent="0.25">
      <c r="A6" s="279" t="s">
        <v>0</v>
      </c>
      <c r="B6" s="280"/>
      <c r="C6" s="280"/>
      <c r="D6" s="280"/>
      <c r="E6" s="280"/>
      <c r="F6" s="280"/>
      <c r="G6" s="280"/>
      <c r="H6" s="280"/>
      <c r="I6" s="280"/>
      <c r="J6" s="280"/>
      <c r="K6" s="280"/>
      <c r="L6" s="280"/>
      <c r="M6" s="281"/>
    </row>
    <row r="7" spans="1:13" s="22" customFormat="1" ht="26.45" customHeight="1" x14ac:dyDescent="0.25">
      <c r="A7" s="266" t="s">
        <v>63</v>
      </c>
      <c r="B7" s="267"/>
      <c r="C7" s="267"/>
      <c r="D7" s="267"/>
      <c r="E7" s="267"/>
      <c r="F7" s="267"/>
      <c r="G7" s="267"/>
      <c r="H7" s="267"/>
      <c r="I7" s="268"/>
      <c r="J7" s="282" t="s">
        <v>298</v>
      </c>
      <c r="K7" s="267"/>
      <c r="L7" s="267"/>
      <c r="M7" s="283"/>
    </row>
    <row r="8" spans="1:13" s="10" customFormat="1" ht="18" customHeight="1" x14ac:dyDescent="0.25">
      <c r="A8" s="287" t="s">
        <v>6</v>
      </c>
      <c r="B8" s="278" t="s">
        <v>1</v>
      </c>
      <c r="C8" s="278"/>
      <c r="D8" s="278"/>
      <c r="E8" s="278"/>
      <c r="F8" s="278"/>
      <c r="G8" s="278"/>
      <c r="H8" s="278" t="s">
        <v>2</v>
      </c>
      <c r="I8" s="278" t="s">
        <v>3</v>
      </c>
      <c r="J8" s="284"/>
      <c r="K8" s="284"/>
      <c r="L8" s="285"/>
      <c r="M8" s="286"/>
    </row>
    <row r="9" spans="1:13" s="10" customFormat="1" ht="18" customHeight="1" x14ac:dyDescent="0.25">
      <c r="A9" s="287"/>
      <c r="B9" s="278"/>
      <c r="C9" s="278"/>
      <c r="D9" s="278"/>
      <c r="E9" s="278"/>
      <c r="F9" s="278"/>
      <c r="G9" s="278"/>
      <c r="H9" s="278"/>
      <c r="I9" s="278"/>
      <c r="J9" s="28" t="s">
        <v>59</v>
      </c>
      <c r="K9" s="28" t="s">
        <v>60</v>
      </c>
      <c r="L9" s="28" t="s">
        <v>61</v>
      </c>
      <c r="M9" s="28" t="s">
        <v>514</v>
      </c>
    </row>
    <row r="10" spans="1:13" s="10" customFormat="1" ht="18" customHeight="1" x14ac:dyDescent="0.25">
      <c r="A10" s="120">
        <v>1</v>
      </c>
      <c r="B10" s="271" t="str">
        <f>Planilha!C11</f>
        <v>SERVIÇOS PRELIMINARES</v>
      </c>
      <c r="C10" s="264"/>
      <c r="D10" s="264"/>
      <c r="E10" s="264"/>
      <c r="F10" s="264"/>
      <c r="G10" s="265"/>
      <c r="H10" s="121">
        <f>I10/I22</f>
        <v>2.1808124957059482E-2</v>
      </c>
      <c r="I10" s="122">
        <f>Planilha!G11</f>
        <v>6726.08</v>
      </c>
      <c r="J10" s="123">
        <f>I10</f>
        <v>6726.08</v>
      </c>
      <c r="K10" s="123"/>
      <c r="L10" s="155"/>
      <c r="M10" s="124"/>
    </row>
    <row r="11" spans="1:13" s="10" customFormat="1" ht="18" customHeight="1" x14ac:dyDescent="0.25">
      <c r="A11" s="37">
        <v>2</v>
      </c>
      <c r="B11" s="272" t="str">
        <f>Planilha!$C$20</f>
        <v>REVESTIMENTO DE PAREDE</v>
      </c>
      <c r="C11" s="273"/>
      <c r="D11" s="273"/>
      <c r="E11" s="273"/>
      <c r="F11" s="273"/>
      <c r="G11" s="274"/>
      <c r="H11" s="30">
        <f>I11/I22</f>
        <v>0.20915630114866104</v>
      </c>
      <c r="I11" s="35">
        <f>Planilha!$G$20</f>
        <v>64508.159999999996</v>
      </c>
      <c r="J11" s="31"/>
      <c r="K11" s="31">
        <f>I11/3</f>
        <v>21502.719999999998</v>
      </c>
      <c r="L11" s="31">
        <f>I11/3</f>
        <v>21502.719999999998</v>
      </c>
      <c r="M11" s="38">
        <f>I11/3</f>
        <v>21502.719999999998</v>
      </c>
    </row>
    <row r="12" spans="1:13" s="10" customFormat="1" ht="18" customHeight="1" x14ac:dyDescent="0.25">
      <c r="A12" s="120">
        <v>3</v>
      </c>
      <c r="B12" s="271" t="str">
        <f>Planilha!$C$27</f>
        <v>COBERTURA</v>
      </c>
      <c r="C12" s="264"/>
      <c r="D12" s="264"/>
      <c r="E12" s="264"/>
      <c r="F12" s="264"/>
      <c r="G12" s="265"/>
      <c r="H12" s="121">
        <f>I12/I22</f>
        <v>9.3992808462385627E-2</v>
      </c>
      <c r="I12" s="122">
        <f>Planilha!$G$27</f>
        <v>28989.34</v>
      </c>
      <c r="J12" s="123">
        <f>I12/2</f>
        <v>14494.67</v>
      </c>
      <c r="K12" s="123">
        <f>I12/2</f>
        <v>14494.67</v>
      </c>
      <c r="L12" s="155"/>
      <c r="M12" s="124"/>
    </row>
    <row r="13" spans="1:13" s="10" customFormat="1" ht="18" customHeight="1" x14ac:dyDescent="0.25">
      <c r="A13" s="37">
        <v>4</v>
      </c>
      <c r="B13" s="97" t="str">
        <f>Planilha!$C$32</f>
        <v>REVISÕES E REPAROS</v>
      </c>
      <c r="C13" s="97"/>
      <c r="D13" s="97"/>
      <c r="E13" s="97"/>
      <c r="F13" s="97"/>
      <c r="G13" s="98"/>
      <c r="H13" s="30">
        <f>I13/I22</f>
        <v>8.2310134500318932E-2</v>
      </c>
      <c r="I13" s="36">
        <f>Planilha!$G$32</f>
        <v>25386.160000000003</v>
      </c>
      <c r="J13" s="34">
        <f>I13/2</f>
        <v>12693.080000000002</v>
      </c>
      <c r="K13" s="34">
        <f>I13/2</f>
        <v>12693.080000000002</v>
      </c>
      <c r="L13" s="156"/>
      <c r="M13" s="39"/>
    </row>
    <row r="14" spans="1:13" s="10" customFormat="1" ht="18" customHeight="1" x14ac:dyDescent="0.25">
      <c r="A14" s="120">
        <v>5</v>
      </c>
      <c r="B14" s="271" t="str">
        <f>Planilha!$C$44</f>
        <v>IMPERMEABILIZAÇÃO CALHAS, LAJES DESCOBERTAS, BALDRAMES, PAREDES E JARDINEIRAS</v>
      </c>
      <c r="C14" s="264"/>
      <c r="D14" s="264"/>
      <c r="E14" s="264"/>
      <c r="F14" s="264"/>
      <c r="G14" s="265"/>
      <c r="H14" s="121">
        <f>I14/I22</f>
        <v>1.3840148215670128E-2</v>
      </c>
      <c r="I14" s="122">
        <f>Planilha!$G$44</f>
        <v>4268.59</v>
      </c>
      <c r="J14" s="123"/>
      <c r="K14" s="123"/>
      <c r="L14" s="155">
        <f>I14</f>
        <v>4268.59</v>
      </c>
      <c r="M14" s="124"/>
    </row>
    <row r="15" spans="1:13" s="10" customFormat="1" ht="18" customHeight="1" x14ac:dyDescent="0.25">
      <c r="A15" s="37">
        <v>6</v>
      </c>
      <c r="B15" s="97" t="str">
        <f>Planilha!C47</f>
        <v>TETOS E FORROS</v>
      </c>
      <c r="C15" s="97"/>
      <c r="D15" s="97"/>
      <c r="E15" s="97"/>
      <c r="F15" s="97"/>
      <c r="G15" s="98"/>
      <c r="H15" s="30">
        <f>I15/I22</f>
        <v>3.4233063960044455E-2</v>
      </c>
      <c r="I15" s="36">
        <f>Planilha!G47</f>
        <v>10558.189999999999</v>
      </c>
      <c r="J15" s="34"/>
      <c r="K15" s="34"/>
      <c r="L15" s="156">
        <f>I15</f>
        <v>10558.189999999999</v>
      </c>
      <c r="M15" s="39"/>
    </row>
    <row r="16" spans="1:13" s="10" customFormat="1" ht="18" customHeight="1" x14ac:dyDescent="0.25">
      <c r="A16" s="120">
        <v>7</v>
      </c>
      <c r="B16" s="271" t="str">
        <f>Planilha!C52</f>
        <v>INSTALAÇÕES ELÉTRICAS</v>
      </c>
      <c r="C16" s="264"/>
      <c r="D16" s="264"/>
      <c r="E16" s="264"/>
      <c r="F16" s="264"/>
      <c r="G16" s="265"/>
      <c r="H16" s="121">
        <f>I16/I22</f>
        <v>0.13532247481468748</v>
      </c>
      <c r="I16" s="122">
        <f>Planilha!G52</f>
        <v>41736.270000000011</v>
      </c>
      <c r="J16" s="123">
        <f>I16/3</f>
        <v>13912.090000000004</v>
      </c>
      <c r="K16" s="123">
        <f>I16/3</f>
        <v>13912.090000000004</v>
      </c>
      <c r="L16" s="155">
        <f>I16/3</f>
        <v>13912.090000000004</v>
      </c>
      <c r="M16" s="124"/>
    </row>
    <row r="17" spans="1:13" s="10" customFormat="1" ht="18" customHeight="1" x14ac:dyDescent="0.25">
      <c r="A17" s="37">
        <v>8</v>
      </c>
      <c r="B17" s="151" t="str">
        <f>Planilha!C78</f>
        <v>INSTALAÇÕES REDE LÓGICA</v>
      </c>
      <c r="C17" s="151"/>
      <c r="D17" s="151"/>
      <c r="E17" s="151"/>
      <c r="F17" s="151"/>
      <c r="G17" s="152"/>
      <c r="H17" s="30">
        <f>I17/I22</f>
        <v>7.6259440712872729E-3</v>
      </c>
      <c r="I17" s="36">
        <f>Planilha!G78</f>
        <v>2352</v>
      </c>
      <c r="J17" s="34"/>
      <c r="K17" s="34"/>
      <c r="L17" s="156"/>
      <c r="M17" s="39">
        <f t="shared" ref="M17" si="0">I17</f>
        <v>2352</v>
      </c>
    </row>
    <row r="18" spans="1:13" s="10" customFormat="1" ht="18" customHeight="1" x14ac:dyDescent="0.25">
      <c r="A18" s="120">
        <v>9</v>
      </c>
      <c r="B18" s="271" t="str">
        <f>Planilha!C83</f>
        <v>ESQUADRIAS DE MADEIRA</v>
      </c>
      <c r="C18" s="264"/>
      <c r="D18" s="264"/>
      <c r="E18" s="264"/>
      <c r="F18" s="264"/>
      <c r="G18" s="265"/>
      <c r="H18" s="121">
        <f>I18/I22</f>
        <v>9.2718283651593819E-2</v>
      </c>
      <c r="I18" s="122">
        <f>Planilha!G83</f>
        <v>28596.25</v>
      </c>
      <c r="J18" s="123">
        <f>I18/2</f>
        <v>14298.125</v>
      </c>
      <c r="K18" s="123">
        <f>I18/2</f>
        <v>14298.125</v>
      </c>
      <c r="L18" s="155"/>
      <c r="M18" s="124"/>
    </row>
    <row r="19" spans="1:13" s="10" customFormat="1" ht="18" customHeight="1" x14ac:dyDescent="0.25">
      <c r="A19" s="37">
        <v>10</v>
      </c>
      <c r="B19" s="151" t="str">
        <f>Planilha!C89</f>
        <v>APARELHOS HIDROSSANITÁRIOS</v>
      </c>
      <c r="C19" s="151"/>
      <c r="D19" s="151"/>
      <c r="E19" s="151"/>
      <c r="F19" s="151"/>
      <c r="G19" s="152"/>
      <c r="H19" s="30">
        <f>I19/I22</f>
        <v>4.7467319246887442E-2</v>
      </c>
      <c r="I19" s="36">
        <f>Planilha!G89</f>
        <v>14639.91</v>
      </c>
      <c r="J19" s="34"/>
      <c r="K19" s="34"/>
      <c r="L19" s="156">
        <f>I19</f>
        <v>14639.91</v>
      </c>
      <c r="M19" s="39"/>
    </row>
    <row r="20" spans="1:13" s="10" customFormat="1" ht="18" customHeight="1" x14ac:dyDescent="0.25">
      <c r="A20" s="120">
        <v>11</v>
      </c>
      <c r="B20" s="271" t="str">
        <f>Planilha!C98</f>
        <v>ACABAMENTOS</v>
      </c>
      <c r="C20" s="264"/>
      <c r="D20" s="264"/>
      <c r="E20" s="264"/>
      <c r="F20" s="264"/>
      <c r="G20" s="265"/>
      <c r="H20" s="121">
        <f>I20/I22</f>
        <v>0.24461152640047043</v>
      </c>
      <c r="I20" s="122">
        <f>Planilha!G98</f>
        <v>75443.290000000008</v>
      </c>
      <c r="J20" s="123"/>
      <c r="K20" s="123"/>
      <c r="L20" s="155">
        <f>I20/2</f>
        <v>37721.645000000004</v>
      </c>
      <c r="M20" s="124">
        <f>I20/2</f>
        <v>37721.645000000004</v>
      </c>
    </row>
    <row r="21" spans="1:13" s="10" customFormat="1" ht="18" customHeight="1" x14ac:dyDescent="0.25">
      <c r="A21" s="37">
        <v>12</v>
      </c>
      <c r="B21" s="151" t="str">
        <f>Planilha!C109</f>
        <v>TRATAMENTO, CONSERVAÇÃO E LIMPEZA</v>
      </c>
      <c r="C21" s="151"/>
      <c r="D21" s="151"/>
      <c r="E21" s="151"/>
      <c r="F21" s="151"/>
      <c r="G21" s="152"/>
      <c r="H21" s="30">
        <f>I21/I22</f>
        <v>1.6913870570933878E-2</v>
      </c>
      <c r="I21" s="36">
        <f>Planilha!G109</f>
        <v>5216.59</v>
      </c>
      <c r="J21" s="34"/>
      <c r="K21" s="34"/>
      <c r="L21" s="156"/>
      <c r="M21" s="39">
        <f t="shared" ref="M21" si="1">I21</f>
        <v>5216.59</v>
      </c>
    </row>
    <row r="22" spans="1:13" s="10" customFormat="1" ht="18" customHeight="1" x14ac:dyDescent="0.25">
      <c r="A22" s="263" t="s">
        <v>10</v>
      </c>
      <c r="B22" s="264"/>
      <c r="C22" s="264"/>
      <c r="D22" s="264"/>
      <c r="E22" s="264"/>
      <c r="F22" s="264"/>
      <c r="G22" s="265"/>
      <c r="H22" s="121">
        <f>SUM(H10:H15)</f>
        <v>0.45534058124413967</v>
      </c>
      <c r="I22" s="125">
        <f>SUM(I10:I21)</f>
        <v>308420.83</v>
      </c>
      <c r="J22" s="123"/>
      <c r="K22" s="123"/>
      <c r="L22" s="155"/>
      <c r="M22" s="124"/>
    </row>
    <row r="23" spans="1:13" s="10" customFormat="1" ht="18" customHeight="1" x14ac:dyDescent="0.25">
      <c r="A23" s="275" t="s">
        <v>12</v>
      </c>
      <c r="B23" s="276"/>
      <c r="C23" s="276"/>
      <c r="D23" s="276"/>
      <c r="E23" s="276"/>
      <c r="F23" s="276"/>
      <c r="G23" s="277"/>
      <c r="H23" s="32"/>
      <c r="I23" s="29"/>
      <c r="J23" s="33">
        <f>J24/I22</f>
        <v>0.2014262298691045</v>
      </c>
      <c r="K23" s="33">
        <f>K24/I22</f>
        <v>0.24933687196159868</v>
      </c>
      <c r="L23" s="33">
        <f>L24/I22</f>
        <v>0.33267255327728673</v>
      </c>
      <c r="M23" s="40">
        <f>M24/I22</f>
        <v>0.21656434489201004</v>
      </c>
    </row>
    <row r="24" spans="1:13" s="10" customFormat="1" ht="18" customHeight="1" x14ac:dyDescent="0.25">
      <c r="A24" s="263" t="s">
        <v>11</v>
      </c>
      <c r="B24" s="264"/>
      <c r="C24" s="264"/>
      <c r="D24" s="264"/>
      <c r="E24" s="264"/>
      <c r="F24" s="264"/>
      <c r="G24" s="265"/>
      <c r="H24" s="126"/>
      <c r="I24" s="127"/>
      <c r="J24" s="125">
        <f>SUM(J10:J22)</f>
        <v>62124.045000000006</v>
      </c>
      <c r="K24" s="125">
        <f>SUM(K10:K22)</f>
        <v>76900.684999999998</v>
      </c>
      <c r="L24" s="125">
        <f>SUM(L10:L22)</f>
        <v>102603.145</v>
      </c>
      <c r="M24" s="128">
        <f>SUM(M10:M22)</f>
        <v>66792.955000000002</v>
      </c>
    </row>
    <row r="25" spans="1:13" s="10" customFormat="1" ht="18" customHeight="1" x14ac:dyDescent="0.25">
      <c r="A25" s="275" t="s">
        <v>14</v>
      </c>
      <c r="B25" s="276"/>
      <c r="C25" s="276"/>
      <c r="D25" s="276"/>
      <c r="E25" s="276"/>
      <c r="F25" s="276"/>
      <c r="G25" s="277"/>
      <c r="H25" s="32"/>
      <c r="I25" s="29"/>
      <c r="J25" s="33">
        <f>SUM(J23:J23)</f>
        <v>0.2014262298691045</v>
      </c>
      <c r="K25" s="33">
        <f>K23+J25</f>
        <v>0.45076310183070317</v>
      </c>
      <c r="L25" s="33">
        <f>K25+L23</f>
        <v>0.78343565510798996</v>
      </c>
      <c r="M25" s="40">
        <f>M23+L25</f>
        <v>1</v>
      </c>
    </row>
    <row r="26" spans="1:13" s="10" customFormat="1" ht="18" customHeight="1" x14ac:dyDescent="0.25">
      <c r="A26" s="263" t="s">
        <v>13</v>
      </c>
      <c r="B26" s="264"/>
      <c r="C26" s="264"/>
      <c r="D26" s="264"/>
      <c r="E26" s="264"/>
      <c r="F26" s="264"/>
      <c r="G26" s="265"/>
      <c r="H26" s="126"/>
      <c r="I26" s="127"/>
      <c r="J26" s="125">
        <f>SUM(J24:J24)</f>
        <v>62124.045000000006</v>
      </c>
      <c r="K26" s="125">
        <f>J26+K24</f>
        <v>139024.73000000001</v>
      </c>
      <c r="L26" s="125">
        <f>K26+L24</f>
        <v>241627.875</v>
      </c>
      <c r="M26" s="128">
        <f>M24+L26</f>
        <v>308420.83</v>
      </c>
    </row>
    <row r="27" spans="1:13" s="10" customFormat="1" ht="62.45" customHeight="1" thickBot="1" x14ac:dyDescent="0.3">
      <c r="A27" s="11"/>
      <c r="B27" s="12"/>
      <c r="C27" s="12"/>
      <c r="D27" s="12"/>
      <c r="E27" s="12"/>
      <c r="F27" s="12"/>
      <c r="G27" s="12"/>
      <c r="H27" s="15"/>
      <c r="I27" s="269" t="s">
        <v>16</v>
      </c>
      <c r="J27" s="269"/>
      <c r="K27" s="269"/>
      <c r="L27" s="269"/>
      <c r="M27" s="270"/>
    </row>
    <row r="28" spans="1:13" s="10" customFormat="1" ht="21" customHeight="1" thickBot="1" x14ac:dyDescent="0.3">
      <c r="A28" s="11"/>
      <c r="B28" s="12"/>
      <c r="C28" s="12"/>
      <c r="D28" s="12"/>
      <c r="E28" s="12"/>
      <c r="F28" s="12"/>
      <c r="G28" s="12"/>
      <c r="H28" s="15"/>
      <c r="I28" s="269" t="s">
        <v>299</v>
      </c>
      <c r="J28" s="269"/>
      <c r="K28" s="269"/>
      <c r="L28" s="269"/>
      <c r="M28" s="270"/>
    </row>
    <row r="29" spans="1:13" s="10" customFormat="1" x14ac:dyDescent="0.25">
      <c r="H29" s="16"/>
    </row>
    <row r="30" spans="1:13" s="10" customFormat="1" x14ac:dyDescent="0.25">
      <c r="H30" s="16"/>
    </row>
    <row r="31" spans="1:13" s="10" customFormat="1" x14ac:dyDescent="0.25">
      <c r="H31" s="16"/>
    </row>
    <row r="32" spans="1:13" s="10" customFormat="1" x14ac:dyDescent="0.25">
      <c r="H32" s="16"/>
    </row>
    <row r="33" spans="8:8" s="10" customFormat="1" x14ac:dyDescent="0.25">
      <c r="H33" s="16"/>
    </row>
  </sheetData>
  <mergeCells count="22">
    <mergeCell ref="B20:G20"/>
    <mergeCell ref="A6:M6"/>
    <mergeCell ref="J7:M7"/>
    <mergeCell ref="J8:M8"/>
    <mergeCell ref="A8:A9"/>
    <mergeCell ref="B8:G9"/>
    <mergeCell ref="A26:G26"/>
    <mergeCell ref="A7:I7"/>
    <mergeCell ref="I28:M28"/>
    <mergeCell ref="I27:M27"/>
    <mergeCell ref="B10:G10"/>
    <mergeCell ref="B11:G11"/>
    <mergeCell ref="B12:G12"/>
    <mergeCell ref="B14:G14"/>
    <mergeCell ref="A25:G25"/>
    <mergeCell ref="H8:H9"/>
    <mergeCell ref="I8:I9"/>
    <mergeCell ref="A23:G23"/>
    <mergeCell ref="A24:G24"/>
    <mergeCell ref="A22:G22"/>
    <mergeCell ref="B16:G16"/>
    <mergeCell ref="B18:G18"/>
  </mergeCells>
  <phoneticPr fontId="4" type="noConversion"/>
  <printOptions horizontalCentered="1" verticalCentered="1"/>
  <pageMargins left="0.51181102362204722" right="0.51181102362204722" top="0.39370078740157483" bottom="0.78740157480314965" header="0.31496062992125984" footer="0.31496062992125984"/>
  <pageSetup paperSize="9" scale="77" fitToWidth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Planilha</vt:lpstr>
      <vt:lpstr>Memória de Cálculo</vt:lpstr>
      <vt:lpstr>Composição de Custos</vt:lpstr>
      <vt:lpstr>Cronograma</vt:lpstr>
      <vt:lpstr>Planilha!Area_de_impressao</vt:lpstr>
      <vt:lpstr>Planilha!Titulos_de_impressao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fernando.binda</dc:creator>
  <cp:lastModifiedBy>Usuario</cp:lastModifiedBy>
  <cp:lastPrinted>2021-11-25T12:56:37Z</cp:lastPrinted>
  <dcterms:created xsi:type="dcterms:W3CDTF">2011-11-07T12:11:30Z</dcterms:created>
  <dcterms:modified xsi:type="dcterms:W3CDTF">2022-06-13T13:03:09Z</dcterms:modified>
</cp:coreProperties>
</file>